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bookViews>
    <workbookView xWindow="0" yWindow="0" windowWidth="38400" windowHeight="17736" activeTab="1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F22" i="19" l="1"/>
  <c r="F21" i="19"/>
  <c r="F20" i="19"/>
  <c r="F13" i="19"/>
  <c r="F14" i="19"/>
  <c r="F3" i="19"/>
  <c r="F4" i="19"/>
  <c r="F5" i="19"/>
  <c r="F6" i="19"/>
  <c r="F7" i="19"/>
  <c r="F8" i="19"/>
  <c r="F9" i="19"/>
  <c r="F10" i="19"/>
  <c r="F11" i="19"/>
  <c r="F12" i="19"/>
  <c r="F2" i="19"/>
  <c r="S22" i="18"/>
  <c r="T22" i="18"/>
  <c r="S21" i="18"/>
  <c r="T21" i="18"/>
  <c r="S20" i="18"/>
  <c r="T20" i="18"/>
  <c r="T13" i="18"/>
  <c r="T14" i="18"/>
  <c r="T3" i="18"/>
  <c r="T4" i="18"/>
  <c r="T5" i="18"/>
  <c r="T6" i="18"/>
  <c r="T7" i="18"/>
  <c r="T8" i="18"/>
  <c r="T9" i="18"/>
  <c r="T10" i="18"/>
  <c r="T11" i="18"/>
  <c r="T12" i="18"/>
  <c r="T2" i="18"/>
  <c r="S13" i="18"/>
  <c r="S14" i="18"/>
  <c r="S3" i="18"/>
  <c r="S4" i="18"/>
  <c r="S5" i="18"/>
  <c r="S6" i="18"/>
  <c r="S7" i="18"/>
  <c r="S8" i="18"/>
  <c r="S9" i="18"/>
  <c r="S10" i="18"/>
  <c r="S11" i="18"/>
  <c r="S12" i="18"/>
  <c r="S2" i="18"/>
  <c r="R22" i="18"/>
  <c r="R21" i="18"/>
  <c r="R20" i="18"/>
  <c r="R13" i="18"/>
  <c r="R14" i="18"/>
  <c r="R3" i="18"/>
  <c r="R4" i="18"/>
  <c r="R5" i="18"/>
  <c r="R6" i="18"/>
  <c r="R7" i="18"/>
  <c r="R8" i="18"/>
  <c r="R9" i="18"/>
  <c r="R10" i="18"/>
  <c r="R11" i="18"/>
  <c r="R12" i="18"/>
  <c r="R2" i="18"/>
  <c r="Q14" i="18"/>
  <c r="Q13" i="18"/>
  <c r="Q10" i="18"/>
  <c r="Q11" i="18"/>
  <c r="Q12" i="18"/>
  <c r="Q9" i="18"/>
  <c r="Q3" i="18"/>
  <c r="Q4" i="18"/>
  <c r="Q5" i="18"/>
  <c r="Q6" i="18"/>
  <c r="Q7" i="18"/>
  <c r="Q8" i="18"/>
  <c r="Q22" i="18" s="1"/>
  <c r="Q21" i="18"/>
  <c r="Q20" i="18"/>
  <c r="Q2" i="18"/>
  <c r="BE18" i="1" l="1"/>
  <c r="BE26" i="1" s="1"/>
  <c r="BE23" i="1"/>
  <c r="BE24" i="1"/>
  <c r="BE25" i="1"/>
  <c r="BE13" i="1" l="1"/>
  <c r="BE10" i="1" s="1"/>
  <c r="BE3" i="1"/>
  <c r="BE2" i="1" s="1"/>
  <c r="BD23" i="1" l="1"/>
  <c r="BD18" i="1"/>
  <c r="BD26" i="1"/>
  <c r="BD25" i="1"/>
  <c r="BD24" i="1"/>
  <c r="BD13" i="1"/>
  <c r="BD10" i="1"/>
  <c r="BD2" i="1"/>
  <c r="BD3" i="1"/>
  <c r="BC10" i="1" l="1"/>
  <c r="AZ10" i="1"/>
  <c r="BA10" i="1"/>
  <c r="BB10" i="1"/>
  <c r="AY10" i="1"/>
  <c r="BC18" i="1" l="1"/>
  <c r="BB18" i="1"/>
  <c r="BA18" i="1"/>
  <c r="AZ18" i="1" l="1"/>
  <c r="AY18" i="1"/>
  <c r="AN2" i="1"/>
  <c r="BC2" i="1"/>
  <c r="AW26" i="1"/>
  <c r="AZ23" i="1"/>
  <c r="AY16" i="1"/>
  <c r="AZ16" i="1"/>
  <c r="BA16" i="1"/>
  <c r="BB16" i="1"/>
  <c r="BC16" i="1"/>
  <c r="AX10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AN13" i="1"/>
  <c r="AY2" i="1"/>
  <c r="AZ2" i="1"/>
  <c r="BA2" i="1"/>
  <c r="BB2" i="1"/>
  <c r="AO10" i="1" l="1"/>
  <c r="AZ3" i="1"/>
  <c r="BA3" i="1"/>
  <c r="BB3" i="1"/>
  <c r="BC3" i="1"/>
  <c r="AY3" i="1"/>
  <c r="AY23" i="1" l="1"/>
  <c r="BA23" i="1"/>
  <c r="BB23" i="1"/>
  <c r="BC23" i="1"/>
  <c r="AY24" i="1"/>
  <c r="AZ24" i="1"/>
  <c r="BA24" i="1"/>
  <c r="BB24" i="1"/>
  <c r="BC24" i="1"/>
  <c r="AY25" i="1"/>
  <c r="AZ25" i="1"/>
  <c r="BA25" i="1"/>
  <c r="BB25" i="1"/>
  <c r="BC25" i="1"/>
  <c r="AY26" i="1"/>
  <c r="AZ26" i="1"/>
  <c r="BA26" i="1"/>
  <c r="BB26" i="1"/>
  <c r="BC26" i="1"/>
  <c r="AU2" i="1"/>
  <c r="P14" i="18" l="1"/>
  <c r="P12" i="18"/>
  <c r="P11" i="18"/>
  <c r="P9" i="18"/>
  <c r="P8" i="18"/>
  <c r="P7" i="18"/>
  <c r="P6" i="18"/>
  <c r="P5" i="18"/>
  <c r="P4" i="18"/>
  <c r="AP24" i="1" l="1"/>
  <c r="AQ24" i="1"/>
  <c r="AR24" i="1"/>
  <c r="AS24" i="1"/>
  <c r="AT24" i="1"/>
  <c r="AU24" i="1"/>
  <c r="AV24" i="1"/>
  <c r="AW24" i="1"/>
  <c r="AX24" i="1"/>
  <c r="AP25" i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X26" i="1"/>
  <c r="O14" i="18" l="1"/>
  <c r="O12" i="18"/>
  <c r="O11" i="18"/>
  <c r="O9" i="18"/>
  <c r="O8" i="18"/>
  <c r="O7" i="18"/>
  <c r="O6" i="18"/>
  <c r="O5" i="18"/>
  <c r="O4" i="18"/>
  <c r="AO24" i="1" l="1"/>
  <c r="AO25" i="1"/>
  <c r="AO26" i="1"/>
  <c r="AM24" i="1" l="1"/>
  <c r="AN24" i="1"/>
  <c r="AM25" i="1"/>
  <c r="AN25" i="1"/>
  <c r="AM26" i="1"/>
  <c r="AN26" i="1"/>
  <c r="AM16" i="1"/>
  <c r="AN16" i="1"/>
  <c r="AN10" i="1" s="1"/>
  <c r="AO16" i="1"/>
  <c r="AP16" i="1"/>
  <c r="AQ16" i="1"/>
  <c r="AQ10" i="1" s="1"/>
  <c r="AR16" i="1"/>
  <c r="AR10" i="1" s="1"/>
  <c r="AS16" i="1"/>
  <c r="AS10" i="1" s="1"/>
  <c r="AT16" i="1"/>
  <c r="AT10" i="1" s="1"/>
  <c r="AU16" i="1"/>
  <c r="AU10" i="1" s="1"/>
  <c r="AV16" i="1"/>
  <c r="AV10" i="1" s="1"/>
  <c r="AW16" i="1"/>
  <c r="AX16" i="1"/>
  <c r="AP10" i="1"/>
  <c r="AW10" i="1"/>
  <c r="AV2" i="1"/>
  <c r="AX2" i="1"/>
  <c r="AM3" i="1"/>
  <c r="AN3" i="1"/>
  <c r="AN23" i="1" s="1"/>
  <c r="AO3" i="1"/>
  <c r="AP3" i="1"/>
  <c r="AQ3" i="1"/>
  <c r="AQ23" i="1" s="1"/>
  <c r="AR3" i="1"/>
  <c r="AS3" i="1"/>
  <c r="AT3" i="1"/>
  <c r="AU3" i="1"/>
  <c r="AV3" i="1"/>
  <c r="AV23" i="1" s="1"/>
  <c r="AW3" i="1"/>
  <c r="AX3" i="1"/>
  <c r="AX23" i="1" s="1"/>
  <c r="AW2" i="1" l="1"/>
  <c r="AW23" i="1"/>
  <c r="AU23" i="1"/>
  <c r="AT2" i="1"/>
  <c r="AT23" i="1"/>
  <c r="AS2" i="1"/>
  <c r="AS23" i="1"/>
  <c r="P10" i="18"/>
  <c r="P13" i="18"/>
  <c r="AR2" i="1"/>
  <c r="AR23" i="1"/>
  <c r="AP23" i="1"/>
  <c r="P3" i="18"/>
  <c r="AQ2" i="1"/>
  <c r="AM10" i="1"/>
  <c r="O10" i="18" s="1"/>
  <c r="O13" i="18"/>
  <c r="AO2" i="1"/>
  <c r="AO23" i="1"/>
  <c r="AM2" i="1"/>
  <c r="O3" i="18"/>
  <c r="AP2" i="1"/>
  <c r="AM23" i="1"/>
  <c r="AL24" i="1"/>
  <c r="AL25" i="1"/>
  <c r="AL26" i="1"/>
  <c r="P2" i="18" l="1"/>
  <c r="O2" i="18"/>
  <c r="AK26" i="1"/>
  <c r="AK25" i="1"/>
  <c r="AK24" i="1"/>
  <c r="AJ24" i="1" l="1"/>
  <c r="AJ25" i="1"/>
  <c r="AJ26" i="1"/>
  <c r="AI24" i="1" l="1"/>
  <c r="AI25" i="1"/>
  <c r="AI26" i="1"/>
  <c r="AH24" i="1" l="1"/>
  <c r="AH25" i="1"/>
  <c r="AH26" i="1"/>
  <c r="AG24" i="1" l="1"/>
  <c r="AG25" i="1"/>
  <c r="AG26" i="1"/>
  <c r="AF24" i="1" l="1"/>
  <c r="AF25" i="1"/>
  <c r="AF26" i="1"/>
  <c r="AE26" i="1" l="1"/>
  <c r="AE25" i="1"/>
  <c r="AE24" i="1"/>
  <c r="AD24" i="1" l="1"/>
  <c r="AD25" i="1"/>
  <c r="AD26" i="1"/>
  <c r="AC24" i="1" l="1"/>
  <c r="AC25" i="1"/>
  <c r="AC26" i="1"/>
  <c r="AB24" i="1" l="1"/>
  <c r="AB25" i="1"/>
  <c r="AB26" i="1"/>
  <c r="O26" i="1" l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D16" i="1" l="1"/>
  <c r="D10" i="1" s="1"/>
  <c r="E16" i="1"/>
  <c r="E10" i="1" s="1"/>
  <c r="F16" i="1"/>
  <c r="F10" i="1" s="1"/>
  <c r="G16" i="1"/>
  <c r="G10" i="1" s="1"/>
  <c r="H16" i="1"/>
  <c r="H10" i="1" s="1"/>
  <c r="I16" i="1"/>
  <c r="I10" i="1" s="1"/>
  <c r="J16" i="1"/>
  <c r="J10" i="1" s="1"/>
  <c r="K16" i="1"/>
  <c r="K10" i="1" s="1"/>
  <c r="L16" i="1"/>
  <c r="L10" i="1" s="1"/>
  <c r="M16" i="1"/>
  <c r="M10" i="1" s="1"/>
  <c r="N16" i="1"/>
  <c r="N10" i="1" s="1"/>
  <c r="O16" i="1"/>
  <c r="O10" i="1" s="1"/>
  <c r="P16" i="1"/>
  <c r="P10" i="1" s="1"/>
  <c r="Q16" i="1"/>
  <c r="Q10" i="1" s="1"/>
  <c r="R16" i="1"/>
  <c r="R10" i="1" s="1"/>
  <c r="S16" i="1"/>
  <c r="S10" i="1" s="1"/>
  <c r="T16" i="1"/>
  <c r="T10" i="1" s="1"/>
  <c r="U16" i="1"/>
  <c r="U10" i="1" s="1"/>
  <c r="V16" i="1"/>
  <c r="V10" i="1" s="1"/>
  <c r="W16" i="1"/>
  <c r="W10" i="1" s="1"/>
  <c r="X16" i="1"/>
  <c r="X10" i="1" s="1"/>
  <c r="Y16" i="1"/>
  <c r="Y10" i="1" s="1"/>
  <c r="Z16" i="1"/>
  <c r="Z10" i="1" s="1"/>
  <c r="AA16" i="1"/>
  <c r="AA10" i="1" s="1"/>
  <c r="AB16" i="1"/>
  <c r="AB10" i="1" s="1"/>
  <c r="AC16" i="1"/>
  <c r="AC10" i="1" s="1"/>
  <c r="AD16" i="1"/>
  <c r="AD10" i="1" s="1"/>
  <c r="AE16" i="1"/>
  <c r="AE10" i="1" s="1"/>
  <c r="AF16" i="1"/>
  <c r="AF10" i="1" s="1"/>
  <c r="AG16" i="1"/>
  <c r="AG10" i="1" s="1"/>
  <c r="AH16" i="1"/>
  <c r="AH10" i="1" s="1"/>
  <c r="AI16" i="1"/>
  <c r="AI10" i="1" s="1"/>
  <c r="AJ16" i="1"/>
  <c r="AJ10" i="1" s="1"/>
  <c r="AK16" i="1"/>
  <c r="AK10" i="1" s="1"/>
  <c r="AL16" i="1"/>
  <c r="AL10" i="1" s="1"/>
  <c r="C16" i="1"/>
  <c r="C10" i="1" s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3" i="1"/>
  <c r="AK2" i="1"/>
  <c r="AK23" i="1"/>
  <c r="Q2" i="1"/>
  <c r="Q23" i="1"/>
  <c r="U2" i="1"/>
  <c r="U23" i="1"/>
  <c r="Y2" i="1"/>
  <c r="Y23" i="1"/>
  <c r="R2" i="1"/>
  <c r="R23" i="1"/>
  <c r="V2" i="1"/>
  <c r="V23" i="1"/>
  <c r="Z2" i="1"/>
  <c r="Z23" i="1"/>
  <c r="O2" i="1"/>
  <c r="O23" i="1"/>
  <c r="S2" i="1"/>
  <c r="S23" i="1"/>
  <c r="W2" i="1"/>
  <c r="W23" i="1"/>
  <c r="P2" i="1"/>
  <c r="P23" i="1"/>
  <c r="T2" i="1"/>
  <c r="T23" i="1"/>
  <c r="X2" i="1"/>
  <c r="X23" i="1"/>
  <c r="AJ2" i="1"/>
  <c r="AJ23" i="1"/>
  <c r="AI2" i="1"/>
  <c r="AI23" i="1"/>
  <c r="AH2" i="1"/>
  <c r="AH23" i="1"/>
  <c r="AG2" i="1"/>
  <c r="AG23" i="1"/>
  <c r="AF2" i="1"/>
  <c r="AF23" i="1"/>
  <c r="AE2" i="1"/>
  <c r="AE23" i="1"/>
  <c r="AD2" i="1"/>
  <c r="AD23" i="1"/>
  <c r="AC2" i="1"/>
  <c r="AC23" i="1"/>
  <c r="AA2" i="1"/>
  <c r="AA23" i="1"/>
  <c r="AB2" i="1"/>
  <c r="AB23" i="1"/>
  <c r="E14" i="19"/>
  <c r="D14" i="19"/>
  <c r="C14" i="19"/>
  <c r="E13" i="19"/>
  <c r="D13" i="19"/>
  <c r="C13" i="19"/>
  <c r="E12" i="19"/>
  <c r="D12" i="19"/>
  <c r="C12" i="19"/>
  <c r="E11" i="19"/>
  <c r="D11" i="19"/>
  <c r="C11" i="19"/>
  <c r="E10" i="19"/>
  <c r="D10" i="19"/>
  <c r="C10" i="19"/>
  <c r="E9" i="19"/>
  <c r="D9" i="19"/>
  <c r="C9" i="19"/>
  <c r="E8" i="19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D3" i="19"/>
  <c r="C3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M11" i="18"/>
  <c r="L11" i="18"/>
  <c r="P21" i="18" s="1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M8" i="18"/>
  <c r="L8" i="18"/>
  <c r="K8" i="18"/>
  <c r="O22" i="18" s="1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M3" i="18"/>
  <c r="L3" i="18"/>
  <c r="P20" i="18" s="1"/>
  <c r="K3" i="18"/>
  <c r="J3" i="18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M22" i="18" l="1"/>
  <c r="K20" i="18"/>
  <c r="O20" i="18"/>
  <c r="K21" i="18"/>
  <c r="O21" i="18"/>
  <c r="M20" i="18"/>
  <c r="L22" i="18"/>
  <c r="P22" i="18"/>
  <c r="M21" i="18"/>
  <c r="N21" i="18"/>
  <c r="N20" i="18"/>
  <c r="L20" i="18"/>
  <c r="K22" i="18"/>
  <c r="L21" i="18"/>
  <c r="N22" i="18"/>
  <c r="G2" i="18"/>
  <c r="N2" i="18"/>
  <c r="J2" i="18"/>
  <c r="I2" i="18"/>
  <c r="H2" i="18"/>
  <c r="D2" i="19"/>
  <c r="D22" i="19"/>
  <c r="E20" i="19"/>
  <c r="E21" i="19"/>
  <c r="D20" i="19"/>
  <c r="E22" i="19"/>
  <c r="D21" i="19"/>
  <c r="I20" i="18"/>
  <c r="I21" i="18"/>
  <c r="E2" i="19"/>
  <c r="L2" i="18"/>
  <c r="M2" i="18"/>
  <c r="K2" i="18"/>
  <c r="G22" i="18"/>
  <c r="G20" i="18"/>
  <c r="H22" i="18"/>
  <c r="G21" i="18"/>
  <c r="J20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<sst xmlns="http://schemas.openxmlformats.org/spreadsheetml/2006/main" count="90" uniqueCount="45">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</sst>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</numFmts>
  <fonts count="9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0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0" fillId="0" borderId="0" xfId="0" applyNumberFormat="1"/>
    <xf numFmtId="0" fontId="88" fillId="0" borderId="0" xfId="0" applyFont="1"/>
    <xf numFmtId="0" fontId="89" fillId="58" borderId="0" xfId="0" applyFont="1" applyFill="1"/>
    <xf numFmtId="3" fontId="90" fillId="0" borderId="0" xfId="0" applyNumberFormat="1" applyFont="1" applyFill="1" applyAlignment="1">
      <alignment horizontal="center"/>
    </xf>
    <xf numFmtId="3" fontId="90" fillId="0" borderId="0" xfId="0" applyNumberFormat="1" applyFont="1" applyAlignment="1">
      <alignment horizontal="center"/>
    </xf>
    <xf numFmtId="3" fontId="91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/>
    </xf>
    <xf numFmtId="9" fontId="91" fillId="1" borderId="0" xfId="1" applyFont="1" applyFill="1" applyAlignment="1">
      <alignment horizontal="center"/>
    </xf>
    <xf numFmtId="0" fontId="90" fillId="0" borderId="0" xfId="0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90" fillId="0" borderId="0" xfId="0" applyNumberFormat="1" applyFont="1" applyAlignment="1"/>
    <xf numFmtId="3" fontId="91" fillId="58" borderId="0" xfId="0" applyNumberFormat="1" applyFont="1" applyFill="1" applyAlignment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20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E34"/>
  <sheetViews>
    <sheetView zoomScaleNormal="100" workbookViewId="0">
      <pane xSplit="2" topLeftCell="AM1" activePane="topRight" state="frozen"/>
      <selection pane="topRight" activeCell="AV34" sqref="AV34"/>
    </sheetView>
  </sheetViews>
  <sheetFormatPr defaultColWidth="9.109375" defaultRowHeight="15"/>
  <cols>
    <col min="1" max="1" width="19.109375" style="4" bestFit="1" customWidth="1"/>
    <col min="2" max="2" width="45.88671875" style="2" bestFit="1" customWidth="1"/>
    <col min="3" max="19" width="9.109375" style="5"/>
    <col min="20" max="20" width="9.6640625" style="5" bestFit="1" customWidth="1"/>
    <col min="21" max="24" width="11.44140625" style="5" bestFit="1" customWidth="1"/>
    <col min="25" max="28" width="9.6640625" style="5" bestFit="1" customWidth="1"/>
    <col min="29" max="29" width="11.44140625" style="5" bestFit="1" customWidth="1"/>
    <col min="30" max="30" width="9.6640625" style="5" bestFit="1" customWidth="1"/>
    <col min="31" max="32" width="9.6640625" style="4" bestFit="1" customWidth="1"/>
    <col min="33" max="38" width="11.44140625" style="4" bestFit="1" customWidth="1"/>
    <col min="39" max="40" width="13.44140625" style="4" bestFit="1" customWidth="1"/>
    <col min="41" max="42" width="9.6640625" style="4" bestFit="1" customWidth="1"/>
    <col min="43" max="47" width="11.44140625" style="4" bestFit="1" customWidth="1"/>
    <col min="48" max="48" width="12.109375" style="4" customWidth="1"/>
    <col min="49" max="49" width="11.44140625" style="4" customWidth="1"/>
    <col min="50" max="50" width="9.88671875" style="4" customWidth="1"/>
    <col min="51" max="51" width="11.88671875" style="4" customWidth="1"/>
    <col min="52" max="52" width="11.33203125" style="4" customWidth="1"/>
    <col min="53" max="53" width="12.21875" style="4" customWidth="1"/>
    <col min="54" max="54" width="11.6640625" style="4" customWidth="1"/>
    <col min="55" max="56" width="9.109375" style="4"/>
    <col min="57" max="57" width="9.109375" style="5"/>
    <col min="58" max="16384" width="9.109375" style="4"/>
  </cols>
  <sheetData>
    <row r="1" spans="1:57" s="7" customFormat="1" ht="16.2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</row>
    <row r="2" spans="1:57" ht="15.6" thickTop="1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si="0"/>
        <v>4407186.3826200003</v>
      </c>
      <c r="AJ2" s="3">
        <f t="shared" si="0"/>
        <v>2390306.3151400001</v>
      </c>
      <c r="AK2" s="3">
        <f t="shared" si="0"/>
        <v>1092759.9355599999</v>
      </c>
      <c r="AL2" s="3">
        <f t="shared" si="0"/>
        <v>1093463.06715</v>
      </c>
      <c r="AM2" s="3">
        <f t="shared" ref="AM2:BB2" si="1">AM3+AM8</f>
        <v>1001067.90318</v>
      </c>
      <c r="AN2" s="3">
        <f>AN3+AN8</f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>AU3+AU8</f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>BC3+BC8</f>
        <v>570911.46600000001</v>
      </c>
      <c r="BD2" s="3">
        <f>BD3+BD8</f>
        <v>864361.78399999999</v>
      </c>
      <c r="BE2" s="3">
        <f>BE3+BE8</f>
        <v>755769.43200000003</v>
      </c>
    </row>
    <row r="3" spans="1:57" s="11" customFormat="1" ht="15.6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E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  <c r="BD3" s="13">
        <f t="shared" si="3"/>
        <v>864361.78399999999</v>
      </c>
      <c r="BE3" s="13">
        <f t="shared" si="3"/>
        <v>755769.43200000003</v>
      </c>
    </row>
    <row r="4" spans="1:57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</row>
    <row r="5" spans="1:57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</row>
    <row r="6" spans="1:57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</row>
    <row r="7" spans="1:57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</row>
    <row r="8" spans="1:57" s="11" customFormat="1" ht="15.6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>
        <v>489335.94394000008</v>
      </c>
      <c r="AG8" s="13">
        <v>2943467.0496</v>
      </c>
      <c r="AH8" s="13">
        <v>3800136.7770399996</v>
      </c>
      <c r="AI8" s="13">
        <v>4191078.3702200004</v>
      </c>
      <c r="AJ8" s="13">
        <v>1987766.7171400001</v>
      </c>
      <c r="AK8" s="13">
        <v>596440.84355999995</v>
      </c>
      <c r="AL8" s="13">
        <v>404938.82714999997</v>
      </c>
      <c r="AM8" s="13">
        <v>211260.45618000001</v>
      </c>
      <c r="AN8" s="13">
        <v>803456.47146000003</v>
      </c>
      <c r="AO8" s="13">
        <v>211488.17112000001</v>
      </c>
      <c r="AP8" s="13">
        <v>445.45214999999996</v>
      </c>
      <c r="AQ8" s="13">
        <v>2730090.08134</v>
      </c>
      <c r="AR8" s="13">
        <v>2841333.6007499998</v>
      </c>
      <c r="AS8" s="13">
        <v>4114744.1581600001</v>
      </c>
      <c r="AT8" s="13">
        <v>3307597.1165200002</v>
      </c>
      <c r="AU8" s="13">
        <v>3173471.3315000003</v>
      </c>
      <c r="AV8" s="13">
        <v>1243345.9323399998</v>
      </c>
      <c r="AW8" s="13">
        <v>277465.43156</v>
      </c>
      <c r="AX8" s="13">
        <v>265492.40727000003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3">
        <v>0</v>
      </c>
    </row>
    <row r="9" spans="1:57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3">
        <v>0</v>
      </c>
    </row>
    <row r="10" spans="1:57">
      <c r="B10" s="2" t="s">
        <v>23</v>
      </c>
      <c r="C10" s="3">
        <f t="shared" ref="C10:AX10" si="4">C11+C16+C17</f>
        <v>1292668.7980800001</v>
      </c>
      <c r="D10" s="3">
        <f t="shared" si="4"/>
        <v>1448544.2235000001</v>
      </c>
      <c r="E10" s="3">
        <f t="shared" si="4"/>
        <v>1508095.1678200001</v>
      </c>
      <c r="F10" s="3">
        <f t="shared" si="4"/>
        <v>1033024.79007</v>
      </c>
      <c r="G10" s="3">
        <f t="shared" si="4"/>
        <v>663196.58000000007</v>
      </c>
      <c r="H10" s="3">
        <f t="shared" si="4"/>
        <v>2440396.3790700003</v>
      </c>
      <c r="I10" s="3">
        <f t="shared" si="4"/>
        <v>4142702.9221900003</v>
      </c>
      <c r="J10" s="3">
        <f t="shared" si="4"/>
        <v>4768426.302889999</v>
      </c>
      <c r="K10" s="3">
        <f t="shared" si="4"/>
        <v>4749202.4874200001</v>
      </c>
      <c r="L10" s="3">
        <f t="shared" si="4"/>
        <v>1114538.1903300001</v>
      </c>
      <c r="M10" s="3">
        <f t="shared" si="4"/>
        <v>627044.41709999996</v>
      </c>
      <c r="N10" s="3">
        <f t="shared" si="4"/>
        <v>649718.76066000003</v>
      </c>
      <c r="O10" s="3">
        <f t="shared" si="4"/>
        <v>747311.93767999997</v>
      </c>
      <c r="P10" s="3">
        <f t="shared" si="4"/>
        <v>690823.16697999998</v>
      </c>
      <c r="Q10" s="3">
        <f t="shared" si="4"/>
        <v>608286.07417000004</v>
      </c>
      <c r="R10" s="3">
        <f t="shared" si="4"/>
        <v>457517.109</v>
      </c>
      <c r="S10" s="3">
        <f t="shared" si="4"/>
        <v>894356.88155999989</v>
      </c>
      <c r="T10" s="3">
        <f t="shared" si="4"/>
        <v>742467.14850000001</v>
      </c>
      <c r="U10" s="3">
        <f t="shared" si="4"/>
        <v>1231025.7456</v>
      </c>
      <c r="V10" s="3">
        <f t="shared" si="4"/>
        <v>2499001.2019499997</v>
      </c>
      <c r="W10" s="3">
        <f t="shared" si="4"/>
        <v>4738844.8280800004</v>
      </c>
      <c r="X10" s="3">
        <f t="shared" si="4"/>
        <v>4099247.0349900001</v>
      </c>
      <c r="Y10" s="3">
        <f t="shared" si="4"/>
        <v>741818.83809000009</v>
      </c>
      <c r="Z10" s="3">
        <f t="shared" si="4"/>
        <v>753435.55888000014</v>
      </c>
      <c r="AA10" s="3">
        <f t="shared" si="4"/>
        <v>918052.18151999998</v>
      </c>
      <c r="AB10" s="3">
        <f t="shared" si="4"/>
        <v>847381.2768799999</v>
      </c>
      <c r="AC10" s="3">
        <f t="shared" si="4"/>
        <v>1172223.6844000001</v>
      </c>
      <c r="AD10" s="3">
        <f t="shared" si="4"/>
        <v>401371.05084999988</v>
      </c>
      <c r="AE10" s="3">
        <f t="shared" si="4"/>
        <v>276530.37695999997</v>
      </c>
      <c r="AF10" s="3">
        <f t="shared" si="4"/>
        <v>678715.86524000007</v>
      </c>
      <c r="AG10" s="3">
        <f t="shared" si="4"/>
        <v>3135801.04116</v>
      </c>
      <c r="AH10" s="3">
        <f t="shared" si="4"/>
        <v>3990163.7025199994</v>
      </c>
      <c r="AI10" s="3">
        <f t="shared" si="4"/>
        <v>4403198.5448900005</v>
      </c>
      <c r="AJ10" s="3">
        <f t="shared" si="4"/>
        <v>2378217.20946</v>
      </c>
      <c r="AK10" s="3">
        <f t="shared" si="4"/>
        <v>1093078.8106799999</v>
      </c>
      <c r="AL10" s="3">
        <f t="shared" si="4"/>
        <v>1085022.9575799999</v>
      </c>
      <c r="AM10" s="3">
        <f t="shared" si="4"/>
        <v>998674.26665999985</v>
      </c>
      <c r="AN10" s="3">
        <f t="shared" si="4"/>
        <v>1370673.29486</v>
      </c>
      <c r="AO10" s="3">
        <f t="shared" si="4"/>
        <v>773900.26283999998</v>
      </c>
      <c r="AP10" s="3">
        <f t="shared" si="4"/>
        <v>355762.55881000002</v>
      </c>
      <c r="AQ10" s="3">
        <f t="shared" si="4"/>
        <v>3009271.4196699997</v>
      </c>
      <c r="AR10" s="3">
        <f t="shared" si="4"/>
        <v>3016148.3689099997</v>
      </c>
      <c r="AS10" s="3">
        <f t="shared" si="4"/>
        <v>4306398.1863139998</v>
      </c>
      <c r="AT10" s="3">
        <f t="shared" si="4"/>
        <v>3513448.6315600001</v>
      </c>
      <c r="AU10" s="3">
        <f t="shared" si="4"/>
        <v>3418613.68756</v>
      </c>
      <c r="AV10" s="3">
        <f t="shared" si="4"/>
        <v>1615390.2226099998</v>
      </c>
      <c r="AW10" s="3">
        <f t="shared" si="4"/>
        <v>755175.25060000003</v>
      </c>
      <c r="AX10" s="3">
        <f t="shared" si="4"/>
        <v>834250.58441000001</v>
      </c>
      <c r="AY10" s="3">
        <f>AY11+AY16+AY17+AY13</f>
        <v>1449890.5353600001</v>
      </c>
      <c r="AZ10" s="3">
        <f t="shared" ref="AZ10:BB10" si="5">AZ11+AZ16+AZ17+AZ13</f>
        <v>1366137.7348000002</v>
      </c>
      <c r="BA10" s="3">
        <f t="shared" si="5"/>
        <v>1453026.38469</v>
      </c>
      <c r="BB10" s="3">
        <f t="shared" si="5"/>
        <v>1272534.3855400002</v>
      </c>
      <c r="BC10" s="3">
        <f>BC11+BC16+BC17+BC13</f>
        <v>573270.15776999993</v>
      </c>
      <c r="BD10" s="3">
        <f>BD11+BD16+BD17+BD13</f>
        <v>874146.53911999997</v>
      </c>
      <c r="BE10" s="3">
        <f>BE11+BE16+BE17+BE13</f>
        <v>756668.30012999999</v>
      </c>
    </row>
    <row r="11" spans="1:57" s="11" customFormat="1" ht="15.6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>
        <v>188615.08609999999</v>
      </c>
      <c r="AG11" s="13">
        <v>188643.76215999998</v>
      </c>
      <c r="AH11" s="13">
        <v>188111.95804</v>
      </c>
      <c r="AI11" s="13">
        <v>212120.17467000001</v>
      </c>
      <c r="AJ11" s="13">
        <v>390450.49232000002</v>
      </c>
      <c r="AK11" s="13">
        <v>496637.96711999999</v>
      </c>
      <c r="AL11" s="13">
        <v>680084.1304299999</v>
      </c>
      <c r="AM11" s="13">
        <v>787413.81047999987</v>
      </c>
      <c r="AN11" s="13">
        <v>567216.82339999999</v>
      </c>
      <c r="AO11" s="13">
        <v>562412.09171999991</v>
      </c>
      <c r="AP11" s="13">
        <v>354843.70522</v>
      </c>
      <c r="AQ11" s="13">
        <v>274263.86936000001</v>
      </c>
      <c r="AR11" s="13">
        <v>173461.96872999999</v>
      </c>
      <c r="AS11" s="13">
        <v>190935.64518400002</v>
      </c>
      <c r="AT11" s="13">
        <v>204047.86751000001</v>
      </c>
      <c r="AU11" s="13">
        <v>242911.46969999999</v>
      </c>
      <c r="AV11" s="13">
        <v>369697.61267999996</v>
      </c>
      <c r="AW11" s="13">
        <v>477262.66628000006</v>
      </c>
      <c r="AX11" s="13">
        <v>568754.57564000005</v>
      </c>
      <c r="AY11" s="13">
        <v>565372.98436000012</v>
      </c>
      <c r="AZ11" s="13">
        <v>537436.64080000005</v>
      </c>
      <c r="BA11" s="13">
        <v>527910.28368999995</v>
      </c>
      <c r="BB11" s="13">
        <v>398627.19354000007</v>
      </c>
      <c r="BC11" s="13">
        <v>280344.24777000002</v>
      </c>
      <c r="BD11" s="25">
        <v>186908.83912000002</v>
      </c>
      <c r="BE11" s="13">
        <v>183337.94822999998</v>
      </c>
    </row>
    <row r="12" spans="1:57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>
        <v>1247.6897200000003</v>
      </c>
      <c r="AG12" s="3">
        <v>-616.48729999999989</v>
      </c>
      <c r="AH12" s="3">
        <v>-1518.4249199999999</v>
      </c>
      <c r="AI12" s="3">
        <v>-252.40031999999999</v>
      </c>
      <c r="AJ12" s="3">
        <v>826.88771999999994</v>
      </c>
      <c r="AK12" s="3">
        <v>1968.8818000000001</v>
      </c>
      <c r="AL12" s="3">
        <v>1921.71884</v>
      </c>
      <c r="AM12" s="3">
        <v>2414.4157700000001</v>
      </c>
      <c r="AN12" s="3">
        <v>3073.90353</v>
      </c>
      <c r="AO12" s="3">
        <v>2546.7069999999999</v>
      </c>
      <c r="AP12" s="3">
        <v>477.22399999999999</v>
      </c>
      <c r="AQ12" s="3">
        <v>351.49655000000001</v>
      </c>
      <c r="AR12" s="3">
        <v>562.90193999999997</v>
      </c>
      <c r="AS12" s="3">
        <v>173.12734</v>
      </c>
      <c r="AT12" s="3">
        <v>-128.45221000000001</v>
      </c>
      <c r="AU12" s="3">
        <v>265.16399999999999</v>
      </c>
      <c r="AV12" s="3">
        <v>259.46899999999999</v>
      </c>
      <c r="AW12" s="3">
        <v>1390.13455</v>
      </c>
      <c r="AX12" s="3">
        <v>1232.5939699999999</v>
      </c>
      <c r="AY12" s="3">
        <v>686.83952999999997</v>
      </c>
      <c r="AZ12" s="3">
        <v>146.89470000000006</v>
      </c>
      <c r="BA12" s="3">
        <v>-1815.82681</v>
      </c>
      <c r="BB12" s="3">
        <v>191.86350000000002</v>
      </c>
      <c r="BC12" s="3">
        <v>1940.7285200000001</v>
      </c>
      <c r="BD12" s="3">
        <v>-171.78650000000002</v>
      </c>
      <c r="BE12" s="3">
        <v>561.31587000000002</v>
      </c>
    </row>
    <row r="13" spans="1:57" s="20" customFormat="1" ht="15.6">
      <c r="B13" s="21" t="s">
        <v>36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>
        <f>SUM(AN14:AN15)</f>
        <v>0</v>
      </c>
      <c r="AO13" s="23">
        <f t="shared" ref="AO13:BE13" si="6">SUM(AO14:AO15)</f>
        <v>0</v>
      </c>
      <c r="AP13" s="23">
        <f t="shared" si="6"/>
        <v>0</v>
      </c>
      <c r="AQ13" s="23">
        <f t="shared" si="6"/>
        <v>0</v>
      </c>
      <c r="AR13" s="23">
        <f t="shared" si="6"/>
        <v>0</v>
      </c>
      <c r="AS13" s="23">
        <f t="shared" si="6"/>
        <v>0</v>
      </c>
      <c r="AT13" s="23">
        <f t="shared" si="6"/>
        <v>0</v>
      </c>
      <c r="AU13" s="23">
        <f t="shared" si="6"/>
        <v>0</v>
      </c>
      <c r="AV13" s="23">
        <f t="shared" si="6"/>
        <v>0</v>
      </c>
      <c r="AW13" s="23">
        <f t="shared" si="6"/>
        <v>0</v>
      </c>
      <c r="AX13" s="23">
        <f t="shared" si="6"/>
        <v>0</v>
      </c>
      <c r="AY13" s="23">
        <f t="shared" si="6"/>
        <v>884517.55099999998</v>
      </c>
      <c r="AZ13" s="23">
        <f t="shared" si="6"/>
        <v>828701.09400000004</v>
      </c>
      <c r="BA13" s="23">
        <f t="shared" si="6"/>
        <v>925116.10100000002</v>
      </c>
      <c r="BB13" s="23">
        <f t="shared" si="6"/>
        <v>873907.19200000004</v>
      </c>
      <c r="BC13" s="23">
        <f t="shared" si="6"/>
        <v>292925.90999999997</v>
      </c>
      <c r="BD13" s="23">
        <f t="shared" si="6"/>
        <v>687237.7</v>
      </c>
      <c r="BE13" s="23">
        <f t="shared" si="6"/>
        <v>572792.53399999999</v>
      </c>
    </row>
    <row r="14" spans="1:57">
      <c r="B14" s="2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10459.388000000001</v>
      </c>
      <c r="BD14" s="3">
        <v>0</v>
      </c>
      <c r="BE14" s="3">
        <v>0</v>
      </c>
    </row>
    <row r="15" spans="1:57">
      <c r="B15" s="2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884517.55099999998</v>
      </c>
      <c r="AZ15" s="3">
        <v>828701.09400000004</v>
      </c>
      <c r="BA15" s="3">
        <v>925116.10100000002</v>
      </c>
      <c r="BB15" s="3">
        <v>873907.19200000004</v>
      </c>
      <c r="BC15" s="3">
        <v>282466.522</v>
      </c>
      <c r="BD15" s="3">
        <v>687237.7</v>
      </c>
      <c r="BE15" s="3">
        <v>572792.53399999999</v>
      </c>
    </row>
    <row r="16" spans="1:57" s="11" customFormat="1" ht="15.6">
      <c r="B16" s="12" t="s">
        <v>21</v>
      </c>
      <c r="C16" s="13">
        <f>C8</f>
        <v>248245.77888000003</v>
      </c>
      <c r="D16" s="13">
        <f t="shared" ref="D16:BC16" si="7">D8</f>
        <v>803540.81330000004</v>
      </c>
      <c r="E16" s="13">
        <f t="shared" si="7"/>
        <v>877484.69117999997</v>
      </c>
      <c r="F16" s="13">
        <f t="shared" si="7"/>
        <v>605705.25951</v>
      </c>
      <c r="G16" s="13">
        <f t="shared" si="7"/>
        <v>428756.10768000002</v>
      </c>
      <c r="H16" s="13">
        <f t="shared" si="7"/>
        <v>2247628.3246500003</v>
      </c>
      <c r="I16" s="13">
        <f t="shared" si="7"/>
        <v>3963186.7352700001</v>
      </c>
      <c r="J16" s="13">
        <f t="shared" si="7"/>
        <v>4586425.8833599994</v>
      </c>
      <c r="K16" s="13">
        <f t="shared" si="7"/>
        <v>4540064.7015899997</v>
      </c>
      <c r="L16" s="13">
        <f t="shared" si="7"/>
        <v>632547.01835999999</v>
      </c>
      <c r="M16" s="13">
        <f t="shared" si="7"/>
        <v>5295.80386</v>
      </c>
      <c r="N16" s="13">
        <f t="shared" si="7"/>
        <v>0</v>
      </c>
      <c r="O16" s="13">
        <f t="shared" si="7"/>
        <v>0</v>
      </c>
      <c r="P16" s="13">
        <f t="shared" si="7"/>
        <v>9612.9415900000004</v>
      </c>
      <c r="Q16" s="13">
        <f t="shared" si="7"/>
        <v>0</v>
      </c>
      <c r="R16" s="13">
        <f t="shared" si="7"/>
        <v>0</v>
      </c>
      <c r="S16" s="13">
        <f t="shared" si="7"/>
        <v>594583.77391999995</v>
      </c>
      <c r="T16" s="13">
        <f t="shared" si="7"/>
        <v>555865.26450000005</v>
      </c>
      <c r="U16" s="13">
        <f t="shared" si="7"/>
        <v>1035329.4155700001</v>
      </c>
      <c r="V16" s="13">
        <f t="shared" si="7"/>
        <v>2294567.1308999998</v>
      </c>
      <c r="W16" s="13">
        <f t="shared" si="7"/>
        <v>4488644.4917700002</v>
      </c>
      <c r="X16" s="13">
        <f t="shared" si="7"/>
        <v>3651088.6628999999</v>
      </c>
      <c r="Y16" s="13">
        <f t="shared" si="7"/>
        <v>210387.46758000003</v>
      </c>
      <c r="Z16" s="13">
        <f t="shared" si="7"/>
        <v>142421.74328</v>
      </c>
      <c r="AA16" s="13">
        <f t="shared" si="7"/>
        <v>210390.88368</v>
      </c>
      <c r="AB16" s="13">
        <f t="shared" si="7"/>
        <v>62640.017469999999</v>
      </c>
      <c r="AC16" s="13">
        <f t="shared" si="7"/>
        <v>408084.93296000006</v>
      </c>
      <c r="AD16" s="13">
        <f t="shared" si="7"/>
        <v>5825.676449999999</v>
      </c>
      <c r="AE16" s="13">
        <f t="shared" si="7"/>
        <v>54404.009279999991</v>
      </c>
      <c r="AF16" s="13">
        <f t="shared" si="7"/>
        <v>489335.94394000008</v>
      </c>
      <c r="AG16" s="13">
        <f t="shared" si="7"/>
        <v>2943467.0496</v>
      </c>
      <c r="AH16" s="13">
        <f t="shared" si="7"/>
        <v>3800136.7770399996</v>
      </c>
      <c r="AI16" s="13">
        <f t="shared" si="7"/>
        <v>4191078.3702200004</v>
      </c>
      <c r="AJ16" s="13">
        <f t="shared" si="7"/>
        <v>1987766.7171400001</v>
      </c>
      <c r="AK16" s="13">
        <f t="shared" si="7"/>
        <v>596440.84355999995</v>
      </c>
      <c r="AL16" s="13">
        <f t="shared" si="7"/>
        <v>404938.82714999997</v>
      </c>
      <c r="AM16" s="13">
        <f t="shared" si="7"/>
        <v>211260.45618000001</v>
      </c>
      <c r="AN16" s="13">
        <f t="shared" si="7"/>
        <v>803456.47146000003</v>
      </c>
      <c r="AO16" s="13">
        <f t="shared" si="7"/>
        <v>211488.17112000001</v>
      </c>
      <c r="AP16" s="13">
        <f t="shared" si="7"/>
        <v>445.45214999999996</v>
      </c>
      <c r="AQ16" s="13">
        <f t="shared" si="7"/>
        <v>2730090.08134</v>
      </c>
      <c r="AR16" s="13">
        <f t="shared" si="7"/>
        <v>2841333.6007499998</v>
      </c>
      <c r="AS16" s="13">
        <f t="shared" si="7"/>
        <v>4114744.1581600001</v>
      </c>
      <c r="AT16" s="13">
        <f t="shared" si="7"/>
        <v>3307597.1165200002</v>
      </c>
      <c r="AU16" s="13">
        <f t="shared" si="7"/>
        <v>3173471.3315000003</v>
      </c>
      <c r="AV16" s="13">
        <f t="shared" si="7"/>
        <v>1243345.9323399998</v>
      </c>
      <c r="AW16" s="13">
        <f t="shared" si="7"/>
        <v>277465.43156</v>
      </c>
      <c r="AX16" s="13">
        <f t="shared" si="7"/>
        <v>265492.40727000003</v>
      </c>
      <c r="AY16" s="13">
        <f t="shared" si="7"/>
        <v>0</v>
      </c>
      <c r="AZ16" s="13">
        <f t="shared" si="7"/>
        <v>0</v>
      </c>
      <c r="BA16" s="13">
        <f t="shared" si="7"/>
        <v>0</v>
      </c>
      <c r="BB16" s="13">
        <f t="shared" si="7"/>
        <v>0</v>
      </c>
      <c r="BC16" s="13">
        <f t="shared" si="7"/>
        <v>0</v>
      </c>
      <c r="BD16" s="13">
        <v>0</v>
      </c>
      <c r="BE16" s="13">
        <v>0</v>
      </c>
    </row>
    <row r="17" spans="2:57">
      <c r="B17" s="2" t="s">
        <v>26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202.43844000000001</v>
      </c>
      <c r="I17" s="3">
        <v>315.75761</v>
      </c>
      <c r="J17" s="3">
        <v>113.61719000000001</v>
      </c>
      <c r="K17" s="3">
        <v>0</v>
      </c>
      <c r="L17" s="3">
        <v>0</v>
      </c>
      <c r="M17" s="3">
        <v>1347.4781200000002</v>
      </c>
      <c r="N17" s="3">
        <v>0</v>
      </c>
      <c r="O17" s="3">
        <v>0</v>
      </c>
      <c r="P17" s="3">
        <v>0</v>
      </c>
      <c r="Q17" s="3">
        <v>0</v>
      </c>
      <c r="R17" s="3">
        <v>47.680500000000002</v>
      </c>
      <c r="S17" s="3">
        <v>551.49077</v>
      </c>
      <c r="T17" s="3">
        <v>379.00799999999998</v>
      </c>
      <c r="U17" s="3">
        <v>518.45346000000006</v>
      </c>
      <c r="V17" s="3">
        <v>221.53999999999996</v>
      </c>
      <c r="W17" s="3">
        <v>0</v>
      </c>
      <c r="X17" s="3">
        <v>945.85980000000006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2473.4447999999998</v>
      </c>
      <c r="AF17" s="3">
        <v>764.8352000000001</v>
      </c>
      <c r="AG17" s="3">
        <v>3690.2293999999997</v>
      </c>
      <c r="AH17" s="3">
        <v>1914.9674399999999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473.40143999999998</v>
      </c>
      <c r="AQ17" s="3">
        <v>4917.4689699999999</v>
      </c>
      <c r="AR17" s="3">
        <v>1352.79943</v>
      </c>
      <c r="AS17" s="3">
        <v>718.38297</v>
      </c>
      <c r="AT17" s="3">
        <v>1803.64753</v>
      </c>
      <c r="AU17" s="3">
        <v>2230.88636</v>
      </c>
      <c r="AV17" s="3">
        <v>2346.6775899999998</v>
      </c>
      <c r="AW17" s="3">
        <v>447.15276</v>
      </c>
      <c r="AX17" s="3">
        <v>3.6015000000000001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3">
        <v>0</v>
      </c>
      <c r="BE17" s="3">
        <v>537.81790000000001</v>
      </c>
    </row>
    <row r="18" spans="2:57" s="11" customFormat="1" ht="15.6">
      <c r="B18" s="12" t="s">
        <v>29</v>
      </c>
      <c r="C18" s="13">
        <v>39410.352960000004</v>
      </c>
      <c r="D18" s="13">
        <v>46061.340926719116</v>
      </c>
      <c r="E18" s="13">
        <v>45167.206495100058</v>
      </c>
      <c r="F18" s="13">
        <v>51577.739163041944</v>
      </c>
      <c r="G18" s="13">
        <v>51938.278805759779</v>
      </c>
      <c r="H18" s="13">
        <v>51675.033451634372</v>
      </c>
      <c r="I18" s="13">
        <v>48141.193260965149</v>
      </c>
      <c r="J18" s="13">
        <v>46891.630143627881</v>
      </c>
      <c r="K18" s="13">
        <v>47076.291845919623</v>
      </c>
      <c r="L18" s="13">
        <v>54702.806790547642</v>
      </c>
      <c r="M18" s="13">
        <v>57657.341093122712</v>
      </c>
      <c r="N18" s="13">
        <v>57222.539069999999</v>
      </c>
      <c r="O18" s="13">
        <v>54297.812720000002</v>
      </c>
      <c r="P18" s="13">
        <v>51494.591780000002</v>
      </c>
      <c r="Q18" s="13">
        <v>50294.16863</v>
      </c>
      <c r="R18" s="13">
        <v>47561.241000000002</v>
      </c>
      <c r="S18" s="13">
        <v>49984.891960000001</v>
      </c>
      <c r="T18" s="13">
        <v>47756.2575</v>
      </c>
      <c r="U18" s="13">
        <v>43123.490490000004</v>
      </c>
      <c r="V18" s="13">
        <v>42203.662599999996</v>
      </c>
      <c r="W18" s="13">
        <v>41265.499060000002</v>
      </c>
      <c r="X18" s="13">
        <v>55507.982340000002</v>
      </c>
      <c r="Y18" s="13">
        <v>54946.675170000002</v>
      </c>
      <c r="Z18" s="13">
        <v>53901.018960000001</v>
      </c>
      <c r="AA18" s="13">
        <v>53293.828719999998</v>
      </c>
      <c r="AB18" s="13">
        <v>48082.929080000002</v>
      </c>
      <c r="AC18" s="13">
        <v>49467.779840000003</v>
      </c>
      <c r="AD18" s="13">
        <v>45231.539649999999</v>
      </c>
      <c r="AE18" s="13">
        <v>41023.896479999996</v>
      </c>
      <c r="AF18" s="13">
        <v>38005.018819999998</v>
      </c>
      <c r="AG18" s="13">
        <v>46408.941149999999</v>
      </c>
      <c r="AH18" s="13">
        <v>33900.924599999998</v>
      </c>
      <c r="AI18" s="13">
        <v>37589.527759999997</v>
      </c>
      <c r="AJ18" s="13">
        <v>48497.057800000002</v>
      </c>
      <c r="AK18" s="13">
        <v>46184.252759999996</v>
      </c>
      <c r="AL18" s="13">
        <v>57271.224999999991</v>
      </c>
      <c r="AM18" s="13">
        <v>52186.33296</v>
      </c>
      <c r="AN18" s="13">
        <v>49616.586630000005</v>
      </c>
      <c r="AO18" s="13">
        <v>47350.505440000008</v>
      </c>
      <c r="AP18" s="13">
        <v>48642.336049999998</v>
      </c>
      <c r="AQ18" s="13">
        <v>44669.821020000003</v>
      </c>
      <c r="AR18" s="13">
        <v>41640.08365</v>
      </c>
      <c r="AS18" s="13">
        <v>33250.189440000002</v>
      </c>
      <c r="AT18" s="13">
        <v>32738.795999999998</v>
      </c>
      <c r="AU18" s="13">
        <v>38499.268499999998</v>
      </c>
      <c r="AV18" s="13">
        <v>49643.399579999998</v>
      </c>
      <c r="AW18" s="13">
        <v>50649.777120000006</v>
      </c>
      <c r="AX18" s="13">
        <v>62029.651110000006</v>
      </c>
      <c r="AY18" s="13">
        <f>6760935*10.46/1000</f>
        <v>70719.380100000009</v>
      </c>
      <c r="AZ18" s="13">
        <f>5956408*10.47/1000</f>
        <v>62363.591760000003</v>
      </c>
      <c r="BA18" s="13">
        <f>6829137*10.44/1000</f>
        <v>71296.190279999995</v>
      </c>
      <c r="BB18" s="13">
        <f>6478660*10.49/1000</f>
        <v>67961.143400000001</v>
      </c>
      <c r="BC18" s="13">
        <f>5989629*10.51/1000</f>
        <v>62951.000789999998</v>
      </c>
      <c r="BD18" s="25">
        <f>5137528*10.56/1000</f>
        <v>54252.295680000003</v>
      </c>
      <c r="BE18" s="13">
        <f>5005188*10.56/1000</f>
        <v>52854.785280000004</v>
      </c>
    </row>
    <row r="19" spans="2:57">
      <c r="B19" s="2" t="s">
        <v>27</v>
      </c>
      <c r="C19" s="3">
        <v>-2241.4550399999998</v>
      </c>
      <c r="D19" s="3">
        <v>6688.3083767191129</v>
      </c>
      <c r="E19" s="3">
        <v>-850.47439282595258</v>
      </c>
      <c r="F19" s="3">
        <v>6453.3858050340068</v>
      </c>
      <c r="G19" s="3">
        <v>409.52135132471295</v>
      </c>
      <c r="H19" s="3">
        <v>-608.84226633103174</v>
      </c>
      <c r="I19" s="3">
        <v>-3436.2480595046713</v>
      </c>
      <c r="J19" s="3">
        <v>-885.20214658255713</v>
      </c>
      <c r="K19" s="3">
        <v>95.259166269574223</v>
      </c>
      <c r="L19" s="3">
        <v>7805.6825634516808</v>
      </c>
      <c r="M19" s="3">
        <v>3006.7814914867718</v>
      </c>
      <c r="N19" s="3">
        <v>-489.9237641295183</v>
      </c>
      <c r="O19" s="3">
        <v>-2979.3801600000038</v>
      </c>
      <c r="P19" s="3">
        <v>-2855.0318299999981</v>
      </c>
      <c r="Q19" s="3">
        <v>-1200.4231499999985</v>
      </c>
      <c r="R19" s="3">
        <v>-2780.8724999999999</v>
      </c>
      <c r="S19" s="3">
        <v>2468.9473800000028</v>
      </c>
      <c r="T19" s="3">
        <v>-2276.2845000000002</v>
      </c>
      <c r="U19" s="3">
        <v>-4496.3205600000019</v>
      </c>
      <c r="V19" s="3">
        <v>-837.45255000000452</v>
      </c>
      <c r="W19" s="3">
        <v>-1099.7086599999964</v>
      </c>
      <c r="X19" s="3">
        <v>14321.159160000005</v>
      </c>
      <c r="Y19" s="3">
        <v>-561.30717000000175</v>
      </c>
      <c r="Z19" s="3">
        <v>-1098.1363200000003</v>
      </c>
      <c r="AA19" s="3">
        <v>-607.19024000000206</v>
      </c>
      <c r="AB19" s="3">
        <v>-5261.7525300000016</v>
      </c>
      <c r="AC19" s="3">
        <v>1430.6876799999998</v>
      </c>
      <c r="AD19" s="3">
        <v>-4094.6339499999954</v>
      </c>
      <c r="AE19" s="3">
        <v>-4164.3593999999985</v>
      </c>
      <c r="AF19" s="3">
        <v>-3097.4675000000002</v>
      </c>
      <c r="AG19" s="3">
        <v>8440.2560000000067</v>
      </c>
      <c r="AH19" s="3">
        <v>-12463.606079999998</v>
      </c>
      <c r="AI19" s="3">
        <v>3558.7145599999949</v>
      </c>
      <c r="AJ19" s="3">
        <v>10979.265780000009</v>
      </c>
      <c r="AK19" s="3">
        <v>-2220.0764399999975</v>
      </c>
      <c r="AL19" s="3">
        <v>11042.734449999996</v>
      </c>
      <c r="AM19" s="3">
        <v>-1663.2537300000042</v>
      </c>
      <c r="AN19" s="3">
        <v>-2569.7463299999981</v>
      </c>
      <c r="AO19" s="3">
        <v>-2313.4704799999968</v>
      </c>
      <c r="AP19" s="3">
        <v>1427.3759500000031</v>
      </c>
      <c r="AQ19" s="3">
        <v>-3832.8719599999936</v>
      </c>
      <c r="AR19" s="3">
        <v>-3158.3452999999972</v>
      </c>
      <c r="AS19" s="3">
        <v>-8509.4351200000019</v>
      </c>
      <c r="AT19" s="3">
        <v>-384.48431999999656</v>
      </c>
      <c r="AU19" s="3">
        <v>5572.3185000000003</v>
      </c>
      <c r="AV19" s="3">
        <v>10814.137350000001</v>
      </c>
      <c r="AW19" s="3">
        <v>1522.0313599999995</v>
      </c>
      <c r="AX19" s="3">
        <v>11428.203930000007</v>
      </c>
      <c r="AY19" s="3">
        <v>7386.1093400000009</v>
      </c>
      <c r="AZ19" s="3">
        <v>-8281.9582399999999</v>
      </c>
      <c r="BA19" s="3">
        <v>10976.562119999999</v>
      </c>
      <c r="BB19" s="3">
        <v>-3756.4892500000001</v>
      </c>
      <c r="BC19" s="3">
        <v>-4299.4194800000005</v>
      </c>
      <c r="BD19" s="3">
        <v>-9612.9686399999991</v>
      </c>
      <c r="BE19" s="3">
        <v>-1460.184</v>
      </c>
    </row>
    <row r="20" spans="2:57" s="11" customFormat="1" ht="15.6">
      <c r="B20" s="12" t="s">
        <v>32</v>
      </c>
      <c r="C20" s="13">
        <v>19432.50144</v>
      </c>
      <c r="D20" s="13">
        <v>16971.70464</v>
      </c>
      <c r="E20" s="13">
        <v>10455.931200000001</v>
      </c>
      <c r="F20" s="13">
        <v>9417.988800000001</v>
      </c>
      <c r="G20" s="13">
        <v>5494.5580799999998</v>
      </c>
      <c r="H20" s="13">
        <v>5063.8579200000004</v>
      </c>
      <c r="I20" s="13">
        <v>0.17952000000000001</v>
      </c>
      <c r="J20" s="13">
        <v>0.31680000000000003</v>
      </c>
      <c r="K20" s="13">
        <v>4025.8944000000006</v>
      </c>
      <c r="L20" s="13">
        <v>7660.3507200000004</v>
      </c>
      <c r="M20" s="13">
        <v>14646.60384</v>
      </c>
      <c r="N20" s="13">
        <v>14911.733759999999</v>
      </c>
      <c r="O20" s="13">
        <v>17001.106640000002</v>
      </c>
      <c r="P20" s="13">
        <v>14993.18916</v>
      </c>
      <c r="Q20" s="13">
        <v>13788.444130000002</v>
      </c>
      <c r="R20" s="13">
        <v>8598.8029499999993</v>
      </c>
      <c r="S20" s="13">
        <v>4811.6350000000002</v>
      </c>
      <c r="T20" s="13">
        <v>2394.2710000000002</v>
      </c>
      <c r="U20" s="13">
        <v>3104.0790000000002</v>
      </c>
      <c r="V20" s="13">
        <v>2618.7147599999998</v>
      </c>
      <c r="W20" s="13">
        <v>4598.7823200000003</v>
      </c>
      <c r="X20" s="13">
        <v>7966.3342999999995</v>
      </c>
      <c r="Y20" s="13">
        <v>11640.19441</v>
      </c>
      <c r="Z20" s="13">
        <v>16917.539840000001</v>
      </c>
      <c r="AA20" s="13">
        <v>14921.60857</v>
      </c>
      <c r="AB20" s="13">
        <v>17016.29999</v>
      </c>
      <c r="AC20" s="13">
        <v>16960.306260000001</v>
      </c>
      <c r="AD20" s="13">
        <v>5106.6899999999996</v>
      </c>
      <c r="AE20" s="13">
        <v>4571.0050610000008</v>
      </c>
      <c r="AF20" s="13">
        <v>105.709</v>
      </c>
      <c r="AG20" s="13">
        <v>4518.7151100000001</v>
      </c>
      <c r="AH20" s="13">
        <v>3009.7624500000002</v>
      </c>
      <c r="AI20" s="13">
        <v>4104.6369599999998</v>
      </c>
      <c r="AJ20" s="13">
        <v>6134.0280000000002</v>
      </c>
      <c r="AK20" s="13">
        <v>11112.092000000001</v>
      </c>
      <c r="AL20" s="13">
        <v>16226.966</v>
      </c>
      <c r="AM20" s="13">
        <v>16310.457</v>
      </c>
      <c r="AN20" s="13">
        <v>16071.964</v>
      </c>
      <c r="AO20" s="13">
        <v>11525.386</v>
      </c>
      <c r="AP20" s="13">
        <v>5457.9840000000004</v>
      </c>
      <c r="AQ20" s="13">
        <v>6300.8540000000003</v>
      </c>
      <c r="AR20" s="13">
        <v>4799.99</v>
      </c>
      <c r="AS20" s="13">
        <v>4568.0630000000001</v>
      </c>
      <c r="AT20" s="13">
        <v>3902.0549999999998</v>
      </c>
      <c r="AU20" s="13">
        <v>5555.0929999999998</v>
      </c>
      <c r="AV20" s="13">
        <v>6679</v>
      </c>
      <c r="AW20" s="13">
        <v>9962</v>
      </c>
      <c r="AX20" s="13">
        <v>3827</v>
      </c>
      <c r="AY20" s="13">
        <v>41818</v>
      </c>
      <c r="AZ20" s="13">
        <v>39806</v>
      </c>
      <c r="BA20" s="13">
        <v>34303</v>
      </c>
      <c r="BB20" s="13">
        <v>37977</v>
      </c>
      <c r="BC20" s="13">
        <v>4611</v>
      </c>
      <c r="BD20" s="25">
        <v>20199.220788655999</v>
      </c>
      <c r="BE20" s="13">
        <v>28667</v>
      </c>
    </row>
    <row r="21" spans="2:57" s="11" customFormat="1" ht="15.6">
      <c r="B21" s="12" t="s">
        <v>33</v>
      </c>
      <c r="C21" s="13">
        <v>52498.649279999998</v>
      </c>
      <c r="D21" s="13">
        <v>27007.073280000001</v>
      </c>
      <c r="E21" s="13">
        <v>29682.523200000003</v>
      </c>
      <c r="F21" s="13">
        <v>18408.709440000002</v>
      </c>
      <c r="G21" s="13">
        <v>10844.106240000001</v>
      </c>
      <c r="H21" s="13">
        <v>11591.236800000001</v>
      </c>
      <c r="I21" s="13">
        <v>8914.0867200000012</v>
      </c>
      <c r="J21" s="13">
        <v>15526.103999999999</v>
      </c>
      <c r="K21" s="13">
        <v>15608.714880000001</v>
      </c>
      <c r="L21" s="13">
        <v>20203.170240000003</v>
      </c>
      <c r="M21" s="13">
        <v>27277.979520000001</v>
      </c>
      <c r="N21" s="13">
        <v>27800.55168</v>
      </c>
      <c r="O21" s="13">
        <v>41631.705679999999</v>
      </c>
      <c r="P21" s="13">
        <v>38990.973340000004</v>
      </c>
      <c r="Q21" s="13">
        <v>29922.263440000002</v>
      </c>
      <c r="R21" s="13">
        <v>18628.252683332998</v>
      </c>
      <c r="S21" s="13">
        <v>15173.162</v>
      </c>
      <c r="T21" s="13">
        <v>11328.698</v>
      </c>
      <c r="U21" s="13">
        <v>9077.86</v>
      </c>
      <c r="V21" s="13">
        <v>8517.6939199999997</v>
      </c>
      <c r="W21" s="13">
        <v>11696.941860000001</v>
      </c>
      <c r="X21" s="13">
        <v>22997.808080000003</v>
      </c>
      <c r="Y21" s="13">
        <v>22793.335280000003</v>
      </c>
      <c r="Z21" s="13">
        <v>22525.366959999999</v>
      </c>
      <c r="AA21" s="13">
        <v>32052.949649999999</v>
      </c>
      <c r="AB21" s="13">
        <v>48615.652679999999</v>
      </c>
      <c r="AC21" s="13">
        <v>38586.846810000003</v>
      </c>
      <c r="AD21" s="13">
        <v>24313.984</v>
      </c>
      <c r="AE21" s="13">
        <v>13561.786871</v>
      </c>
      <c r="AF21" s="13">
        <v>10456.438</v>
      </c>
      <c r="AG21" s="13">
        <v>14389.358</v>
      </c>
      <c r="AH21" s="13">
        <v>8360.597960000001</v>
      </c>
      <c r="AI21" s="13">
        <v>15001.672759999999</v>
      </c>
      <c r="AJ21" s="13">
        <v>25431.322</v>
      </c>
      <c r="AK21" s="13">
        <v>27104.629000000001</v>
      </c>
      <c r="AL21" s="13">
        <v>30278.245999999999</v>
      </c>
      <c r="AM21" s="13">
        <v>35490.817999999999</v>
      </c>
      <c r="AN21" s="13">
        <v>26144.55</v>
      </c>
      <c r="AO21" s="13">
        <v>26280.185000000001</v>
      </c>
      <c r="AP21" s="13">
        <v>19868.008000000002</v>
      </c>
      <c r="AQ21" s="13">
        <v>13679.312</v>
      </c>
      <c r="AR21" s="13">
        <v>8474.3160000000007</v>
      </c>
      <c r="AS21" s="13">
        <v>6653.8879999999999</v>
      </c>
      <c r="AT21" s="13">
        <v>12480.276</v>
      </c>
      <c r="AU21" s="13">
        <v>13652.499</v>
      </c>
      <c r="AV21" s="13">
        <v>18934</v>
      </c>
      <c r="AW21" s="13">
        <v>24934</v>
      </c>
      <c r="AX21" s="13">
        <v>31130</v>
      </c>
      <c r="AY21" s="13">
        <v>51553</v>
      </c>
      <c r="AZ21" s="13">
        <v>54687</v>
      </c>
      <c r="BA21" s="13">
        <v>54435</v>
      </c>
      <c r="BB21" s="13">
        <v>47959</v>
      </c>
      <c r="BC21" s="13">
        <v>25236</v>
      </c>
      <c r="BD21" s="25">
        <v>33283.200377699999</v>
      </c>
      <c r="BE21" s="13">
        <v>18438</v>
      </c>
    </row>
    <row r="22" spans="2:57">
      <c r="BD22" s="26"/>
    </row>
    <row r="23" spans="2:57" ht="15.6">
      <c r="B23" s="2" t="s">
        <v>30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AL23" si="8">O3/C3-1</f>
        <v>-0.28598500179806963</v>
      </c>
      <c r="P23" s="1">
        <f t="shared" si="8"/>
        <v>4.0516758797212171E-2</v>
      </c>
      <c r="Q23" s="1">
        <f t="shared" si="8"/>
        <v>-3.7273894462553581E-2</v>
      </c>
      <c r="R23" s="1">
        <f t="shared" si="8"/>
        <v>4.8336957107993461E-2</v>
      </c>
      <c r="S23" s="1">
        <f t="shared" si="8"/>
        <v>0.28542162341447752</v>
      </c>
      <c r="T23" s="1">
        <f t="shared" si="8"/>
        <v>-4.1468318659507841E-2</v>
      </c>
      <c r="U23" s="1">
        <f t="shared" si="8"/>
        <v>9.0107171433269295E-2</v>
      </c>
      <c r="V23" s="1">
        <f t="shared" si="8"/>
        <v>0.12019618570218071</v>
      </c>
      <c r="W23" s="1">
        <f t="shared" si="8"/>
        <v>0.19254601019719031</v>
      </c>
      <c r="X23" s="1">
        <f t="shared" si="8"/>
        <v>-5.293497782865475E-2</v>
      </c>
      <c r="Y23" s="1">
        <f t="shared" si="8"/>
        <v>-0.14790992221013277</v>
      </c>
      <c r="Z23" s="1">
        <f t="shared" si="8"/>
        <v>-6.1384956796255552E-2</v>
      </c>
      <c r="AA23" s="1">
        <f t="shared" si="8"/>
        <v>-4.8855024055258101E-2</v>
      </c>
      <c r="AB23" s="1">
        <f t="shared" si="8"/>
        <v>0.14901499628383474</v>
      </c>
      <c r="AC23" s="1">
        <f t="shared" si="8"/>
        <v>0.26176129299095052</v>
      </c>
      <c r="AD23" s="1">
        <f t="shared" si="8"/>
        <v>-0.13581370677059379</v>
      </c>
      <c r="AE23" s="1">
        <f t="shared" si="8"/>
        <v>-0.27733865033454197</v>
      </c>
      <c r="AF23" s="1">
        <f t="shared" si="8"/>
        <v>1.3745153356933271E-2</v>
      </c>
      <c r="AG23" s="1">
        <f t="shared" si="8"/>
        <v>3.6431861985728675E-2</v>
      </c>
      <c r="AH23" s="1">
        <f t="shared" si="8"/>
        <v>-0.12194458603456537</v>
      </c>
      <c r="AI23" s="1">
        <f t="shared" si="8"/>
        <v>-0.13646308240633453</v>
      </c>
      <c r="AJ23" s="1">
        <f t="shared" si="8"/>
        <v>-0.13385994875326701</v>
      </c>
      <c r="AK23" s="1">
        <f t="shared" si="8"/>
        <v>-6.7774284267495988E-2</v>
      </c>
      <c r="AL23" s="1">
        <f t="shared" si="8"/>
        <v>0.12590883323157831</v>
      </c>
      <c r="AM23" s="1">
        <f t="shared" ref="AM23" si="9">AM3/AA3-1</f>
        <v>0.11297207672794496</v>
      </c>
      <c r="AN23" s="1">
        <f t="shared" ref="AN23:AO23" si="10">AN3/AB3-1</f>
        <v>-0.27443853421245035</v>
      </c>
      <c r="AO23" s="1">
        <f t="shared" si="10"/>
        <v>-0.26539995122519011</v>
      </c>
      <c r="AP23" s="1">
        <f t="shared" ref="AP23" si="11">AP3/AD3-1</f>
        <v>-9.4304947885345047E-2</v>
      </c>
      <c r="AQ23" s="1">
        <f t="shared" ref="AQ23" si="12">AQ3/AE3-1</f>
        <v>0.2580668963720405</v>
      </c>
      <c r="AR23" s="1">
        <f t="shared" ref="AR23" si="13">AR3/AF3-1</f>
        <v>-9.0957024449320079E-2</v>
      </c>
      <c r="AS23" s="1">
        <f t="shared" ref="AS23" si="14">AS3/AG3-1</f>
        <v>-7.9975510050833365E-2</v>
      </c>
      <c r="AT23" s="1">
        <f t="shared" ref="AT23" si="15">AT3/AH3-1</f>
        <v>0.14049726434378851</v>
      </c>
      <c r="AU23" s="1">
        <f t="shared" ref="AU23" si="16">AU3/AI3-1</f>
        <v>0.16100362135393009</v>
      </c>
      <c r="AV23" s="1">
        <f t="shared" ref="AV23" si="17">AV3/AJ3-1</f>
        <v>-4.4821376802785862E-2</v>
      </c>
      <c r="AW23" s="1">
        <f t="shared" ref="AW23" si="18">AW3/AK3-1</f>
        <v>-3.4129168659907005E-2</v>
      </c>
      <c r="AX23" s="1">
        <f t="shared" ref="AX23" si="19">AX3/AL3-1</f>
        <v>-0.15437843844103449</v>
      </c>
      <c r="AY23" s="1">
        <f t="shared" ref="AY23" si="20">AY3/AM3-1</f>
        <v>0.84468705193153237</v>
      </c>
      <c r="AZ23" s="1">
        <f>AZ3/AN3-1</f>
        <v>1.3960780066609635</v>
      </c>
      <c r="BA23" s="1">
        <f t="shared" ref="BA23" si="21">BA3/AO3-1</f>
        <v>1.5955508348531802</v>
      </c>
      <c r="BB23" s="1">
        <f t="shared" ref="BB23" si="22">BB3/AP3-1</f>
        <v>2.558413498298771</v>
      </c>
      <c r="BC23" s="1">
        <f t="shared" ref="BC23" si="23">BC3/AQ3-1</f>
        <v>1.0716961047960347</v>
      </c>
      <c r="BD23" s="1">
        <f>BD3/AR3-1</f>
        <v>4.0653984154775413</v>
      </c>
      <c r="BE23" s="1">
        <f>BE3/AS3-1</f>
        <v>3.1057823118090875</v>
      </c>
    </row>
    <row r="24" spans="2:57" ht="15.6">
      <c r="B24" s="2" t="s">
        <v>31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Z24" si="24">O11/C11-1</f>
        <v>-0.28447389233873766</v>
      </c>
      <c r="P24" s="1">
        <f t="shared" si="24"/>
        <v>5.6134300404354631E-2</v>
      </c>
      <c r="Q24" s="1">
        <f t="shared" si="24"/>
        <v>-3.5401255286699573E-2</v>
      </c>
      <c r="R24" s="1">
        <f t="shared" si="24"/>
        <v>7.0555862261874047E-2</v>
      </c>
      <c r="S24" s="1">
        <f t="shared" si="24"/>
        <v>0.27632235982521314</v>
      </c>
      <c r="T24" s="1">
        <f t="shared" si="24"/>
        <v>-3.2938071252859413E-2</v>
      </c>
      <c r="U24" s="1">
        <f t="shared" si="24"/>
        <v>8.9159648341916142E-2</v>
      </c>
      <c r="V24" s="1">
        <f t="shared" si="24"/>
        <v>0.12274518229347198</v>
      </c>
      <c r="W24" s="1">
        <f t="shared" si="24"/>
        <v>0.19634209244893785</v>
      </c>
      <c r="X24" s="1">
        <f t="shared" si="24"/>
        <v>-7.2156217172717696E-2</v>
      </c>
      <c r="Y24" s="1">
        <f t="shared" si="24"/>
        <v>-0.14340683724376346</v>
      </c>
      <c r="Z24" s="1">
        <f t="shared" si="24"/>
        <v>-5.9571844625022852E-2</v>
      </c>
      <c r="AA24" s="1">
        <f t="shared" ref="AA24:AL24" si="25">AA11/O11-1</f>
        <v>-5.3057682931031191E-2</v>
      </c>
      <c r="AB24" s="1">
        <f t="shared" si="25"/>
        <v>0.15198103340378855</v>
      </c>
      <c r="AC24" s="1">
        <f t="shared" si="25"/>
        <v>0.25621608629239034</v>
      </c>
      <c r="AD24" s="1">
        <f t="shared" si="25"/>
        <v>-0.13536216901541009</v>
      </c>
      <c r="AE24" s="1">
        <f t="shared" si="25"/>
        <v>-0.26591893601246552</v>
      </c>
      <c r="AF24" s="1">
        <f t="shared" si="25"/>
        <v>1.284595185824533E-2</v>
      </c>
      <c r="AG24" s="1">
        <f t="shared" si="25"/>
        <v>-3.3477741047441723E-2</v>
      </c>
      <c r="AH24" s="1">
        <f t="shared" si="25"/>
        <v>-7.8842238168322254E-2</v>
      </c>
      <c r="AI24" s="1">
        <f t="shared" si="25"/>
        <v>-0.15219868286994787</v>
      </c>
      <c r="AJ24" s="1">
        <f t="shared" si="25"/>
        <v>-0.1269240426197914</v>
      </c>
      <c r="AK24" s="1">
        <f t="shared" si="25"/>
        <v>-6.5471113149774718E-2</v>
      </c>
      <c r="AL24" s="1">
        <f t="shared" si="25"/>
        <v>0.11304214907509835</v>
      </c>
      <c r="AM24" s="1">
        <f t="shared" ref="AM24" si="26">AM11/AA11-1</f>
        <v>0.11269870612315391</v>
      </c>
      <c r="AN24" s="1">
        <f t="shared" ref="AN24:AO24" si="27">AN11/AB11-1</f>
        <v>-0.2771925566568828</v>
      </c>
      <c r="AO24" s="1">
        <f t="shared" si="27"/>
        <v>-0.2639921864188296</v>
      </c>
      <c r="AP24" s="1">
        <f t="shared" ref="AP24" si="28">AP11/AD11-1</f>
        <v>-0.10290012679769034</v>
      </c>
      <c r="AQ24" s="1">
        <f t="shared" ref="AQ24" si="29">AQ11/AE11-1</f>
        <v>0.24862380961729746</v>
      </c>
      <c r="AR24" s="1">
        <f t="shared" ref="AR24" si="30">AR11/AF11-1</f>
        <v>-8.0338840775260767E-2</v>
      </c>
      <c r="AS24" s="1">
        <f t="shared" ref="AS24" si="31">AS11/AG11-1</f>
        <v>1.2149264824649508E-2</v>
      </c>
      <c r="AT24" s="1">
        <f t="shared" ref="AT24" si="32">AT11/AH11-1</f>
        <v>8.4715026285630435E-2</v>
      </c>
      <c r="AU24" s="1">
        <f t="shared" ref="AU24" si="33">AU11/AI11-1</f>
        <v>0.14515967223722437</v>
      </c>
      <c r="AV24" s="1">
        <f t="shared" ref="AV24" si="34">AV11/AJ11-1</f>
        <v>-5.3151116590196779E-2</v>
      </c>
      <c r="AW24" s="1">
        <f t="shared" ref="AW24" si="35">AW11/AK11-1</f>
        <v>-3.9012927167765943E-2</v>
      </c>
      <c r="AX24" s="1">
        <f t="shared" ref="AX24" si="36">AX11/AL11-1</f>
        <v>-0.16369968039043792</v>
      </c>
      <c r="AY24" s="1">
        <f t="shared" ref="AY24" si="37">AY11/AM11-1</f>
        <v>-0.28198746728184232</v>
      </c>
      <c r="AZ24" s="1">
        <f t="shared" ref="AZ24" si="38">AZ11/AN11-1</f>
        <v>-5.2502290784487204E-2</v>
      </c>
      <c r="BA24" s="1">
        <f t="shared" ref="BA24" si="39">BA11/AO11-1</f>
        <v>-6.1346134867912627E-2</v>
      </c>
      <c r="BB24" s="1">
        <f t="shared" ref="BB24" si="40">BB11/AP11-1</f>
        <v>0.12338809361956882</v>
      </c>
      <c r="BC24" s="1">
        <f t="shared" ref="BC24:BE24" si="41">BC11/AQ11-1</f>
        <v>2.2169811955868202E-2</v>
      </c>
      <c r="BD24" s="1">
        <f t="shared" si="41"/>
        <v>7.7520568274712653E-2</v>
      </c>
      <c r="BE24" s="1">
        <f t="shared" si="41"/>
        <v>-3.9791925424287999E-2</v>
      </c>
    </row>
    <row r="25" spans="2:57" ht="15.6">
      <c r="B25" s="2" t="s">
        <v>21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42">O8/C8-1</f>
        <v>-1</v>
      </c>
      <c r="P25" s="1">
        <f t="shared" si="42"/>
        <v>-0.98803677245649624</v>
      </c>
      <c r="Q25" s="1">
        <f t="shared" si="42"/>
        <v>-1</v>
      </c>
      <c r="R25" s="1">
        <f t="shared" si="42"/>
        <v>-1</v>
      </c>
      <c r="S25" s="1">
        <f t="shared" si="42"/>
        <v>0.38676455744804117</v>
      </c>
      <c r="T25" s="1">
        <f t="shared" si="42"/>
        <v>-0.75268808530139908</v>
      </c>
      <c r="U25" s="1">
        <f t="shared" si="42"/>
        <v>-0.73876340310786137</v>
      </c>
      <c r="V25" s="1">
        <f t="shared" si="42"/>
        <v>-0.49970473975717933</v>
      </c>
      <c r="W25" s="1">
        <f t="shared" si="42"/>
        <v>-1.1325875995113366E-2</v>
      </c>
      <c r="X25" s="1">
        <f t="shared" si="42"/>
        <v>4.7720431160455874</v>
      </c>
      <c r="Y25" s="1">
        <f t="shared" si="42"/>
        <v>38.727201599947477</v>
      </c>
      <c r="Z25" s="1" t="e">
        <f t="shared" si="42"/>
        <v>#DIV/0!</v>
      </c>
      <c r="AA25" s="1" t="e">
        <f t="shared" ref="AA25:AL25" si="43">AA8/O8-1</f>
        <v>#DIV/0!</v>
      </c>
      <c r="AB25" s="1">
        <f t="shared" si="43"/>
        <v>5.5162174224757772</v>
      </c>
      <c r="AC25" s="1" t="e">
        <f t="shared" si="43"/>
        <v>#DIV/0!</v>
      </c>
      <c r="AD25" s="1" t="e">
        <f t="shared" si="43"/>
        <v>#DIV/0!</v>
      </c>
      <c r="AE25" s="1">
        <f t="shared" si="43"/>
        <v>-0.90850068288725294</v>
      </c>
      <c r="AF25" s="1">
        <f t="shared" si="43"/>
        <v>-0.11968605489289386</v>
      </c>
      <c r="AG25" s="1">
        <f t="shared" si="43"/>
        <v>1.8430246502553738</v>
      </c>
      <c r="AH25" s="1">
        <f t="shared" si="43"/>
        <v>0.65614539050311826</v>
      </c>
      <c r="AI25" s="1">
        <f t="shared" si="43"/>
        <v>-6.6293091844451424E-2</v>
      </c>
      <c r="AJ25" s="1">
        <f t="shared" si="43"/>
        <v>-0.45556876299981452</v>
      </c>
      <c r="AK25" s="1">
        <f t="shared" si="43"/>
        <v>1.8349637477013823</v>
      </c>
      <c r="AL25" s="1">
        <f t="shared" si="43"/>
        <v>1.8432374005835155</v>
      </c>
      <c r="AM25" s="1">
        <f t="shared" ref="AM25" si="44">AM8/AA8-1</f>
        <v>4.1331282268037839E-3</v>
      </c>
      <c r="AN25" s="1">
        <f t="shared" ref="AN25:AO25" si="45">AN8/AB8-1</f>
        <v>11.826568444761323</v>
      </c>
      <c r="AO25" s="1">
        <f t="shared" si="45"/>
        <v>-0.48175452206482272</v>
      </c>
      <c r="AP25" s="1">
        <f t="shared" ref="AP25" si="46">AP8/AD8-1</f>
        <v>-0.92353640751882127</v>
      </c>
      <c r="AQ25" s="1">
        <f t="shared" ref="AQ25" si="47">AQ8/AE8-1</f>
        <v>49.181781039134485</v>
      </c>
      <c r="AR25" s="1">
        <f t="shared" ref="AR25" si="48">AR8/AF8-1</f>
        <v>4.8065090781444617</v>
      </c>
      <c r="AS25" s="1">
        <f t="shared" ref="AS25" si="49">AS8/AG8-1</f>
        <v>0.39792431470200085</v>
      </c>
      <c r="AT25" s="1">
        <f t="shared" ref="AT25" si="50">AT8/AH8-1</f>
        <v>-0.12961103492270831</v>
      </c>
      <c r="AU25" s="1">
        <f t="shared" ref="AU25" si="51">AU8/AI8-1</f>
        <v>-0.24280315203616276</v>
      </c>
      <c r="AV25" s="1">
        <f t="shared" ref="AV25" si="52">AV8/AJ8-1</f>
        <v>-0.37450108122902537</v>
      </c>
      <c r="AW25" s="1">
        <f t="shared" ref="AW25" si="53">AW8/AK8-1</f>
        <v>-0.53479806999151647</v>
      </c>
      <c r="AX25" s="1">
        <f t="shared" ref="AX25" si="54">AX8/AL8-1</f>
        <v>-0.34436416201784803</v>
      </c>
      <c r="AY25" s="1">
        <f t="shared" ref="AY25" si="55">AY8/AM8-1</f>
        <v>-1</v>
      </c>
      <c r="AZ25" s="1">
        <f t="shared" ref="AZ25" si="56">AZ8/AN8-1</f>
        <v>-1</v>
      </c>
      <c r="BA25" s="1">
        <f t="shared" ref="BA25" si="57">BA8/AO8-1</f>
        <v>-1</v>
      </c>
      <c r="BB25" s="1">
        <f t="shared" ref="BB25" si="58">BB8/AP8-1</f>
        <v>-1</v>
      </c>
      <c r="BC25" s="1">
        <f t="shared" ref="BC25:BE25" si="59">BC8/AQ8-1</f>
        <v>-1</v>
      </c>
      <c r="BD25" s="1">
        <f t="shared" si="59"/>
        <v>-1</v>
      </c>
      <c r="BE25" s="1">
        <f t="shared" si="59"/>
        <v>-1</v>
      </c>
    </row>
    <row r="26" spans="2:57" ht="15.6">
      <c r="B26" s="2" t="s">
        <v>27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60">O18/C18-1</f>
        <v>0.3777550476421816</v>
      </c>
      <c r="P26" s="1">
        <f t="shared" si="60"/>
        <v>0.11795685370786035</v>
      </c>
      <c r="Q26" s="1">
        <f t="shared" si="60"/>
        <v>0.11351072011628927</v>
      </c>
      <c r="R26" s="1">
        <f t="shared" si="60"/>
        <v>-7.7872706873510444E-2</v>
      </c>
      <c r="S26" s="1">
        <f t="shared" si="60"/>
        <v>-3.7609772419781362E-2</v>
      </c>
      <c r="T26" s="1">
        <f t="shared" si="60"/>
        <v>-7.5834995932845928E-2</v>
      </c>
      <c r="U26" s="1">
        <f t="shared" si="60"/>
        <v>-0.1042288823994254</v>
      </c>
      <c r="V26" s="1">
        <f t="shared" si="60"/>
        <v>-9.9974505669108926E-2</v>
      </c>
      <c r="W26" s="1">
        <f t="shared" si="60"/>
        <v>-0.12343352796219176</v>
      </c>
      <c r="X26" s="1">
        <f t="shared" si="60"/>
        <v>1.4719090238555887E-2</v>
      </c>
      <c r="Y26" s="1">
        <f t="shared" si="60"/>
        <v>-4.7013370227126816E-2</v>
      </c>
      <c r="Z26" s="1">
        <f t="shared" si="60"/>
        <v>-5.8045661097575585E-2</v>
      </c>
      <c r="AA26" s="1">
        <f t="shared" ref="AA26:AL26" si="61">AA18/O18-1</f>
        <v>-1.8490321243275432E-2</v>
      </c>
      <c r="AB26" s="1">
        <f t="shared" si="61"/>
        <v>-6.6252835143846278E-2</v>
      </c>
      <c r="AC26" s="1">
        <f t="shared" si="61"/>
        <v>-1.6431105484206454E-2</v>
      </c>
      <c r="AD26" s="1">
        <f t="shared" si="61"/>
        <v>-4.8983190955845801E-2</v>
      </c>
      <c r="AE26" s="1">
        <f t="shared" si="61"/>
        <v>-0.17927407919919014</v>
      </c>
      <c r="AF26" s="1">
        <f t="shared" si="61"/>
        <v>-0.20418766441235481</v>
      </c>
      <c r="AG26" s="1">
        <f t="shared" si="61"/>
        <v>7.6187029914980275E-2</v>
      </c>
      <c r="AH26" s="1">
        <f t="shared" si="61"/>
        <v>-0.19673027146226874</v>
      </c>
      <c r="AI26" s="1">
        <f t="shared" si="61"/>
        <v>-8.9080984932598195E-2</v>
      </c>
      <c r="AJ26" s="1">
        <f t="shared" si="61"/>
        <v>-0.12630479877752299</v>
      </c>
      <c r="AK26" s="1">
        <f t="shared" si="61"/>
        <v>-0.15947138535479843</v>
      </c>
      <c r="AL26" s="1">
        <f t="shared" si="61"/>
        <v>6.2525831700900092E-2</v>
      </c>
      <c r="AM26" s="1">
        <f t="shared" ref="AM26" si="62">AM18/AA18-1</f>
        <v>-2.0780938179890573E-2</v>
      </c>
      <c r="AN26" s="1">
        <f t="shared" ref="AN26:AO26" si="63">AN18/AB18-1</f>
        <v>3.1896092424991807E-2</v>
      </c>
      <c r="AO26" s="1">
        <f t="shared" si="63"/>
        <v>-4.2801079952408783E-2</v>
      </c>
      <c r="AP26" s="1">
        <f t="shared" ref="AP26" si="64">AP18/AD18-1</f>
        <v>7.5407479524080223E-2</v>
      </c>
      <c r="AQ26" s="1">
        <f t="shared" ref="AQ26" si="65">AQ18/AE18-1</f>
        <v>8.8873189843813982E-2</v>
      </c>
      <c r="AR26" s="1">
        <f t="shared" ref="AR26" si="66">AR18/AF18-1</f>
        <v>9.5646968291647427E-2</v>
      </c>
      <c r="AS26" s="1">
        <f t="shared" ref="AS26" si="67">AS18/AG18-1</f>
        <v>-0.28353914965370841</v>
      </c>
      <c r="AT26" s="1">
        <f t="shared" ref="AT26" si="68">AT18/AH18-1</f>
        <v>-3.428014467782392E-2</v>
      </c>
      <c r="AU26" s="1">
        <f t="shared" ref="AU26" si="69">AU18/AI18-1</f>
        <v>2.420197310826766E-2</v>
      </c>
      <c r="AV26" s="1">
        <f t="shared" ref="AV26" si="70">AV18/AJ18-1</f>
        <v>2.3637346923754965E-2</v>
      </c>
      <c r="AW26" s="1">
        <f>AW18/AK18-1</f>
        <v>9.6689327923209056E-2</v>
      </c>
      <c r="AX26" s="1">
        <f t="shared" ref="AX26" si="71">AX18/AL18-1</f>
        <v>8.3085809846044301E-2</v>
      </c>
      <c r="AY26" s="1">
        <f t="shared" ref="AY26" si="72">AY18/AM18-1</f>
        <v>0.35513219819843056</v>
      </c>
      <c r="AZ26" s="1">
        <f t="shared" ref="AZ26" si="73">AZ18/AN18-1</f>
        <v>0.25691015839232856</v>
      </c>
      <c r="BA26" s="1">
        <f t="shared" ref="BA26" si="74">BA18/AO18-1</f>
        <v>0.50571128264602505</v>
      </c>
      <c r="BB26" s="1">
        <f t="shared" ref="BB26" si="75">BB18/AP18-1</f>
        <v>0.39716035286919582</v>
      </c>
      <c r="BC26" s="1">
        <f t="shared" ref="BC26:BE26" si="76">BC18/AQ18-1</f>
        <v>0.40925124284279013</v>
      </c>
      <c r="BD26" s="1">
        <f t="shared" si="76"/>
        <v>0.30288632789526115</v>
      </c>
      <c r="BE26" s="1">
        <f t="shared" si="76"/>
        <v>0.58960854570096544</v>
      </c>
    </row>
    <row r="27" spans="2:57" ht="15.6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57" ht="15.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57" ht="15.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57" ht="15.6"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5"/>
      <c r="AJ30" s="5"/>
      <c r="AK30" s="5"/>
      <c r="AL30" s="5"/>
    </row>
    <row r="31" spans="2:57" ht="15.6">
      <c r="Y31" s="1"/>
      <c r="Z31" s="1"/>
      <c r="AA31" s="16"/>
      <c r="AB31" s="17"/>
      <c r="AC31" s="17"/>
      <c r="AD31" s="17"/>
      <c r="AE31" s="17"/>
      <c r="AF31" s="17"/>
      <c r="AG31" s="17"/>
      <c r="AH31" s="17"/>
      <c r="AI31" s="18"/>
    </row>
    <row r="32" spans="2:57" ht="15.6">
      <c r="AA32" s="1"/>
      <c r="AB32" s="9"/>
      <c r="AC32" s="9"/>
      <c r="AD32" s="9"/>
      <c r="AE32" s="9"/>
      <c r="AF32" s="9"/>
      <c r="AG32" s="9"/>
      <c r="AH32" s="9"/>
    </row>
    <row r="33" spans="27:34" ht="15.6">
      <c r="AA33" s="1"/>
      <c r="AB33" s="9"/>
      <c r="AC33" s="9"/>
      <c r="AD33" s="9"/>
      <c r="AE33" s="9"/>
      <c r="AF33" s="9"/>
      <c r="AG33" s="9"/>
      <c r="AH33" s="9"/>
    </row>
    <row r="34" spans="27:34" ht="15.6">
      <c r="AA34" s="1"/>
      <c r="AB34" s="9"/>
      <c r="AC34" s="9"/>
      <c r="AD34" s="9"/>
      <c r="AE34" s="9"/>
      <c r="AF34" s="9"/>
      <c r="AG34" s="9"/>
      <c r="AH34" s="9"/>
    </row>
  </sheetData>
  <conditionalFormatting sqref="C27:AA28 C29:X29 Y29:Z31 O23:AD26 AA29:AA34">
    <cfRule type="cellIs" dxfId="19" priority="23" operator="lessThan">
      <formula>-0.0051</formula>
    </cfRule>
    <cfRule type="cellIs" dxfId="18" priority="24" operator="greaterThan">
      <formula>0.0051</formula>
    </cfRule>
  </conditionalFormatting>
  <conditionalFormatting sqref="C23:N2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AE23:AJ26">
    <cfRule type="cellIs" dxfId="15" priority="3" operator="lessThan">
      <formula>-0.0051</formula>
    </cfRule>
    <cfRule type="cellIs" dxfId="14" priority="4" operator="greaterThan">
      <formula>0.0051</formula>
    </cfRule>
  </conditionalFormatting>
  <conditionalFormatting sqref="AK23:BE26">
    <cfRule type="cellIs" dxfId="13" priority="1" operator="lessThan">
      <formula>-0.0051</formula>
    </cfRule>
    <cfRule type="cellIs" dxfId="12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zoomScale="145" zoomScaleNormal="145" workbookViewId="0">
      <pane xSplit="2" ySplit="1" topLeftCell="O2" activePane="bottomRight" state="frozen"/>
      <selection pane="topRight" activeCell="C1" sqref="C1"/>
      <selection pane="bottomLeft" activeCell="A2" sqref="A2"/>
      <selection pane="bottomRight" activeCell="X20" sqref="X20"/>
    </sheetView>
  </sheetViews>
  <sheetFormatPr defaultRowHeight="15.6"/>
  <cols>
    <col min="1" max="1" width="19.109375" style="4" bestFit="1" customWidth="1"/>
    <col min="2" max="2" width="37.44140625" style="2" bestFit="1" customWidth="1"/>
    <col min="3" max="4" width="11.5546875" style="5" bestFit="1" customWidth="1"/>
    <col min="5" max="5" width="12.88671875" style="5" bestFit="1" customWidth="1"/>
    <col min="6" max="12" width="11.5546875" style="5" bestFit="1" customWidth="1"/>
    <col min="13" max="13" width="12.88671875" style="5" bestFit="1" customWidth="1"/>
    <col min="14" max="14" width="11.5546875" style="5" bestFit="1" customWidth="1"/>
    <col min="15" max="15" width="11.5546875" bestFit="1" customWidth="1"/>
    <col min="16" max="16" width="11.44140625" bestFit="1" customWidth="1"/>
    <col min="17" max="17" width="11.88671875" customWidth="1"/>
    <col min="18" max="18" width="11.21875" customWidth="1"/>
    <col min="19" max="19" width="12.6640625" customWidth="1"/>
    <col min="20" max="20" width="11.109375" customWidth="1"/>
    <col min="21" max="21" width="10.33203125" customWidth="1"/>
    <col min="24" max="24" width="10.33203125" bestFit="1" customWidth="1"/>
  </cols>
  <sheetData>
    <row r="1" spans="1:24" ht="16.2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</row>
    <row r="2" spans="1:24" ht="18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30">
        <f>SUM(Monthly!AJ2:AL2)</f>
        <v>4576529.3178499993</v>
      </c>
      <c r="O2" s="30">
        <f>SUM(Monthly!AM2:AO2)</f>
        <v>3146116.8367600003</v>
      </c>
      <c r="P2" s="30">
        <f>SUM(Monthly!AP2:AR2)</f>
        <v>6374697.5102399997</v>
      </c>
      <c r="Q2" s="31">
        <f>SUM(Monthly!AS2:AU2)</f>
        <v>11235305.071180001</v>
      </c>
      <c r="R2" s="31">
        <f>SUM(Monthly!AV2:AX2)</f>
        <v>3232412.0671699997</v>
      </c>
      <c r="S2" s="31">
        <f>SUM(Monthly!AY2:BA2)</f>
        <v>4277137.3619999997</v>
      </c>
      <c r="T2" s="31">
        <f>SUM(Monthly!BB2:BD2)</f>
        <v>2704243.0089999996</v>
      </c>
      <c r="U2" s="28"/>
      <c r="X2" s="27"/>
    </row>
    <row r="3" spans="1:24" s="14" customFormat="1" ht="17.399999999999999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32">
        <f>SUM(Monthly!AJ3:AL3)</f>
        <v>1587382.93</v>
      </c>
      <c r="O3" s="32">
        <f>SUM(Monthly!AM3:AO3)</f>
        <v>1919911.7379999999</v>
      </c>
      <c r="P3" s="32">
        <f>SUM(Monthly!AP3:AR3)</f>
        <v>802828.37600000005</v>
      </c>
      <c r="Q3" s="33">
        <f>SUM(Monthly!AS3:AU3)</f>
        <v>639492.46500000008</v>
      </c>
      <c r="R3" s="33">
        <f>SUM(Monthly!AV3:AX3)</f>
        <v>1446108.2960000001</v>
      </c>
      <c r="S3" s="33">
        <f>SUM(Monthly!AY3:BA3)</f>
        <v>4277137.3619999997</v>
      </c>
      <c r="T3" s="33">
        <f>SUM(Monthly!BB3:BD3)</f>
        <v>2704243.0089999996</v>
      </c>
      <c r="U3" s="29"/>
    </row>
    <row r="4" spans="1:24" ht="17.399999999999999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30">
        <f>SUM(Monthly!AJ4:AL4)</f>
        <v>211600.32799999998</v>
      </c>
      <c r="O4" s="30">
        <f>SUM(Monthly!AM4:AO4)</f>
        <v>1155122.7150000001</v>
      </c>
      <c r="P4" s="30">
        <f>SUM(Monthly!AP4:AR4)</f>
        <v>95412.581000000006</v>
      </c>
      <c r="Q4" s="31">
        <f>SUM(Monthly!AS4:AU4)</f>
        <v>33225.521000000001</v>
      </c>
      <c r="R4" s="31">
        <f>SUM(Monthly!AV4:AX4)</f>
        <v>1166121.585</v>
      </c>
      <c r="S4" s="31">
        <f>SUM(Monthly!AY4:BA4)</f>
        <v>3609293.4879999999</v>
      </c>
      <c r="T4" s="31">
        <f>SUM(Monthly!BB4:BD4)</f>
        <v>1719993.7310000001</v>
      </c>
      <c r="U4" s="28"/>
    </row>
    <row r="5" spans="1:24" ht="17.399999999999999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30">
        <f>SUM(Monthly!AJ5:AL5)</f>
        <v>1375394.8359999999</v>
      </c>
      <c r="O5" s="30">
        <f>SUM(Monthly!AM5:AO5)</f>
        <v>764300.51900000009</v>
      </c>
      <c r="P5" s="30">
        <f>SUM(Monthly!AP5:AR5)</f>
        <v>707293.02599999995</v>
      </c>
      <c r="Q5" s="31">
        <f>SUM(Monthly!AS5:AU5)</f>
        <v>606204.08000000007</v>
      </c>
      <c r="R5" s="31">
        <f>SUM(Monthly!AV5:AX5)</f>
        <v>279599.67300000001</v>
      </c>
      <c r="S5" s="31">
        <f>SUM(Monthly!AY5:BA5)</f>
        <v>667419.2620000001</v>
      </c>
      <c r="T5" s="31">
        <f>SUM(Monthly!BB5:BD5)</f>
        <v>984068.03500000003</v>
      </c>
      <c r="U5" s="28"/>
    </row>
    <row r="6" spans="1:24" ht="17.399999999999999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30">
        <f>SUM(Monthly!AJ6:AL6)</f>
        <v>0</v>
      </c>
      <c r="O6" s="30">
        <f>SUM(Monthly!AM6:AO6)</f>
        <v>0</v>
      </c>
      <c r="P6" s="30">
        <f>SUM(Monthly!AP6:AR6)</f>
        <v>0</v>
      </c>
      <c r="Q6" s="31">
        <f>SUM(Monthly!AS6:AU6)</f>
        <v>0</v>
      </c>
      <c r="R6" s="31">
        <f>SUM(Monthly!AV6:AX6)</f>
        <v>0</v>
      </c>
      <c r="S6" s="31">
        <f>SUM(Monthly!AY6:BA6)</f>
        <v>0</v>
      </c>
      <c r="T6" s="31">
        <f>SUM(Monthly!BB6:BD6)</f>
        <v>0</v>
      </c>
      <c r="U6" s="28"/>
    </row>
    <row r="7" spans="1:24" ht="17.399999999999999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30">
        <f>SUM(Monthly!AJ7:AL7)</f>
        <v>387.76600000000002</v>
      </c>
      <c r="O7" s="30">
        <f>SUM(Monthly!AM7:AO7)</f>
        <v>488.50400000000002</v>
      </c>
      <c r="P7" s="30">
        <f>SUM(Monthly!AP7:AR7)</f>
        <v>122.76900000000001</v>
      </c>
      <c r="Q7" s="31">
        <f>SUM(Monthly!AS7:AU7)</f>
        <v>62.864000000000004</v>
      </c>
      <c r="R7" s="31">
        <f>SUM(Monthly!AV7:AX7)</f>
        <v>387.03800000000001</v>
      </c>
      <c r="S7" s="31">
        <f>SUM(Monthly!AY7:BA7)</f>
        <v>424.61199999999997</v>
      </c>
      <c r="T7" s="31">
        <f>SUM(Monthly!BB7:BD7)</f>
        <v>181.24299999999999</v>
      </c>
      <c r="U7" s="28"/>
    </row>
    <row r="8" spans="1:24" s="14" customFormat="1" ht="17.399999999999999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549565.62967000005</v>
      </c>
      <c r="M8" s="13">
        <f>SUM(Monthly!AG8:AI8)</f>
        <v>10934682.19686</v>
      </c>
      <c r="N8" s="32">
        <f>SUM(Monthly!AJ8:AL8)</f>
        <v>2989146.3878500001</v>
      </c>
      <c r="O8" s="32">
        <f>SUM(Monthly!AM8:AO8)</f>
        <v>1226205.09876</v>
      </c>
      <c r="P8" s="32">
        <f>SUM(Monthly!AP8:AR8)</f>
        <v>5571869.1342399996</v>
      </c>
      <c r="Q8" s="32">
        <f>SUM(Monthly!AS8:AU8)</f>
        <v>10595812.606180001</v>
      </c>
      <c r="R8" s="32">
        <f>SUM(Monthly!AV8:AX8)</f>
        <v>1786303.7711699998</v>
      </c>
      <c r="S8" s="32">
        <f>SUM(Monthly!AY8:BA8)</f>
        <v>0</v>
      </c>
      <c r="T8" s="32">
        <f>SUM(Monthly!BB8:BD8)</f>
        <v>0</v>
      </c>
      <c r="U8" s="29"/>
    </row>
    <row r="9" spans="1:24" ht="17.399999999999999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30">
        <f>SUM(Monthly!AJ9:AL9)</f>
        <v>0</v>
      </c>
      <c r="O9" s="30">
        <f>SUM(Monthly!AM9:AO9)</f>
        <v>0</v>
      </c>
      <c r="P9" s="30">
        <f>SUM(Monthly!AP9:AR9)</f>
        <v>0</v>
      </c>
      <c r="Q9" s="31">
        <f>SUM(Monthly!AS9:AU9)</f>
        <v>0</v>
      </c>
      <c r="R9" s="31">
        <f>SUM(Monthly!AV9:AX9)</f>
        <v>0</v>
      </c>
      <c r="S9" s="31">
        <f>SUM(Monthly!AY9:BA9)</f>
        <v>0</v>
      </c>
      <c r="T9" s="31">
        <f>SUM(Monthly!BB9:BD9)</f>
        <v>0</v>
      </c>
      <c r="U9" s="28"/>
    </row>
    <row r="10" spans="1:24" ht="17.399999999999999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1356617.29305</v>
      </c>
      <c r="M10" s="3">
        <f>SUM(Monthly!AG10:AI10)</f>
        <v>11529163.28857</v>
      </c>
      <c r="N10" s="30">
        <f>SUM(Monthly!AJ10:AL10)</f>
        <v>4556318.9777199998</v>
      </c>
      <c r="O10" s="30">
        <f>SUM(Monthly!AM10:AO10)</f>
        <v>3143247.82436</v>
      </c>
      <c r="P10" s="30">
        <f>SUM(Monthly!AP10:AR10)</f>
        <v>6381182.3473899998</v>
      </c>
      <c r="Q10" s="31">
        <f>SUM(Monthly!AS10:AU10)</f>
        <v>11238460.505433999</v>
      </c>
      <c r="R10" s="31">
        <f>SUM(Monthly!AV10:AX10)</f>
        <v>3204816.0576200001</v>
      </c>
      <c r="S10" s="31">
        <f>SUM(Monthly!AY10:BA10)</f>
        <v>4269054.6548500005</v>
      </c>
      <c r="T10" s="31">
        <f>SUM(Monthly!BB10:BD10)</f>
        <v>2719951.08243</v>
      </c>
      <c r="U10" s="28"/>
    </row>
    <row r="11" spans="1:24" s="14" customFormat="1" ht="17.399999999999999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803813.38337999978</v>
      </c>
      <c r="M11" s="13">
        <f>SUM(Monthly!AG11:AI11)</f>
        <v>588875.89486999996</v>
      </c>
      <c r="N11" s="32">
        <f>SUM(Monthly!AJ11:AL11)</f>
        <v>1567172.5898699998</v>
      </c>
      <c r="O11" s="32">
        <f>SUM(Monthly!AM11:AO11)</f>
        <v>1917042.7255999998</v>
      </c>
      <c r="P11" s="32">
        <f>SUM(Monthly!AP11:AR11)</f>
        <v>802569.54330999998</v>
      </c>
      <c r="Q11" s="32">
        <f>SUM(Monthly!AS11:AU11)</f>
        <v>637894.98239400005</v>
      </c>
      <c r="R11" s="32">
        <f>SUM(Monthly!AV11:AX11)</f>
        <v>1415714.8546000002</v>
      </c>
      <c r="S11" s="32">
        <f>SUM(Monthly!AY11:BA11)</f>
        <v>1630719.9088500002</v>
      </c>
      <c r="T11" s="32">
        <f>SUM(Monthly!BB11:BD11)</f>
        <v>865880.28043000016</v>
      </c>
      <c r="U11" s="29"/>
    </row>
    <row r="12" spans="1:24" ht="17.399999999999999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4055.87536</v>
      </c>
      <c r="M12" s="3">
        <f>SUM(Monthly!AG12:AI12)</f>
        <v>-2387.3125399999999</v>
      </c>
      <c r="N12" s="30">
        <f>SUM(Monthly!AJ12:AL12)</f>
        <v>4717.4883599999994</v>
      </c>
      <c r="O12" s="30">
        <f>SUM(Monthly!AM12:AO12)</f>
        <v>8035.0262999999995</v>
      </c>
      <c r="P12" s="30">
        <f>SUM(Monthly!AP12:AR12)</f>
        <v>1391.62249</v>
      </c>
      <c r="Q12" s="31">
        <f>SUM(Monthly!AS12:AU12)</f>
        <v>309.83912999999995</v>
      </c>
      <c r="R12" s="31">
        <f>SUM(Monthly!AV12:AX12)</f>
        <v>2882.1975199999997</v>
      </c>
      <c r="S12" s="31">
        <f>SUM(Monthly!AY12:BA12)</f>
        <v>-982.09258</v>
      </c>
      <c r="T12" s="31">
        <f>SUM(Monthly!BB12:BD12)</f>
        <v>1960.8055200000001</v>
      </c>
      <c r="U12" s="28"/>
    </row>
    <row r="13" spans="1:24" s="14" customFormat="1" ht="17.399999999999999">
      <c r="A13" s="11"/>
      <c r="B13" s="12" t="s">
        <v>21</v>
      </c>
      <c r="C13" s="13">
        <f>SUM(Monthly!C16:E16)</f>
        <v>1929271.2833600002</v>
      </c>
      <c r="D13" s="13">
        <f>SUM(Monthly!F16:H16)</f>
        <v>3282089.6918400005</v>
      </c>
      <c r="E13" s="13">
        <f>SUM(Monthly!I16:K16)</f>
        <v>13089677.320219999</v>
      </c>
      <c r="F13" s="13">
        <f>SUM(Monthly!L16:N16)</f>
        <v>637842.82221999997</v>
      </c>
      <c r="G13" s="13">
        <f>SUM(Monthly!O16:Q16)</f>
        <v>9612.9415900000004</v>
      </c>
      <c r="H13" s="13">
        <f>SUM(Monthly!R16:T16)</f>
        <v>1150449.0384200001</v>
      </c>
      <c r="I13" s="13">
        <f>SUM(Monthly!U16:W16)</f>
        <v>7818541.0382400006</v>
      </c>
      <c r="J13" s="13">
        <f>SUM(Monthly!X16:Z16)</f>
        <v>4003897.8737599999</v>
      </c>
      <c r="K13" s="13">
        <f>SUM(Monthly!AA16:AC16)</f>
        <v>681115.83411000005</v>
      </c>
      <c r="L13" s="13">
        <f>SUM(Monthly!AD16:AF16)</f>
        <v>549565.62967000005</v>
      </c>
      <c r="M13" s="13">
        <f>SUM(Monthly!AG16:AI16)</f>
        <v>10934682.19686</v>
      </c>
      <c r="N13" s="32">
        <f>SUM(Monthly!AJ16:AL16)</f>
        <v>2989146.3878500001</v>
      </c>
      <c r="O13" s="32">
        <f>SUM(Monthly!AM16:AO16)</f>
        <v>1226205.09876</v>
      </c>
      <c r="P13" s="32">
        <f>SUM(Monthly!AP16:AR16)</f>
        <v>5571869.1342399996</v>
      </c>
      <c r="Q13" s="32">
        <f>SUM(Monthly!AS16:AU16)</f>
        <v>10595812.606180001</v>
      </c>
      <c r="R13" s="32">
        <f>SUM(Monthly!AV16:AX16)</f>
        <v>1786303.7711699998</v>
      </c>
      <c r="S13" s="32">
        <f>SUM(Monthly!AY16:BA16)</f>
        <v>0</v>
      </c>
      <c r="T13" s="32">
        <f>SUM(Monthly!BB16:BD16)</f>
        <v>0</v>
      </c>
      <c r="U13" s="29"/>
    </row>
    <row r="14" spans="1:24" ht="17.399999999999999">
      <c r="B14" s="2" t="s">
        <v>26</v>
      </c>
      <c r="C14" s="3">
        <f>SUM(Monthly!C17:E17)</f>
        <v>0</v>
      </c>
      <c r="D14" s="3">
        <f>SUM(Monthly!F17:H17)</f>
        <v>202.43844000000001</v>
      </c>
      <c r="E14" s="3">
        <f>SUM(Monthly!I17:K17)</f>
        <v>429.37479999999999</v>
      </c>
      <c r="F14" s="3">
        <f>SUM(Monthly!L17:N17)</f>
        <v>1347.4781200000002</v>
      </c>
      <c r="G14" s="3">
        <f>SUM(Monthly!O17:Q17)</f>
        <v>0</v>
      </c>
      <c r="H14" s="3">
        <f>SUM(Monthly!R17:T17)</f>
        <v>978.17927000000009</v>
      </c>
      <c r="I14" s="3">
        <f>SUM(Monthly!U17:W17)</f>
        <v>739.99346000000003</v>
      </c>
      <c r="J14" s="3">
        <f>SUM(Monthly!X17:Z17)</f>
        <v>945.85980000000006</v>
      </c>
      <c r="K14" s="3">
        <f>SUM(Monthly!AA17:AC17)</f>
        <v>0</v>
      </c>
      <c r="L14" s="3">
        <f>SUM(Monthly!AD17:AF17)</f>
        <v>3238.2799999999997</v>
      </c>
      <c r="M14" s="3">
        <f>SUM(Monthly!AG17:AI17)</f>
        <v>5605.1968399999996</v>
      </c>
      <c r="N14" s="30">
        <f>SUM(Monthly!AJ17:AL17)</f>
        <v>0</v>
      </c>
      <c r="O14" s="30">
        <f>SUM(Monthly!AM17:AO17)</f>
        <v>0</v>
      </c>
      <c r="P14" s="30">
        <f>SUM(Monthly!AP17:AR17)</f>
        <v>6743.6698399999996</v>
      </c>
      <c r="Q14" s="31">
        <f>SUM(Monthly!AS17:AU17)</f>
        <v>4752.9168599999994</v>
      </c>
      <c r="R14" s="31">
        <f>SUM(Monthly!AV17:AX17)</f>
        <v>2797.4318499999999</v>
      </c>
      <c r="S14" s="31">
        <f>SUM(Monthly!AY17:BA17)</f>
        <v>0</v>
      </c>
      <c r="T14" s="31">
        <f>SUM(Monthly!BB17:BD17)</f>
        <v>0</v>
      </c>
      <c r="U14" s="28"/>
    </row>
    <row r="15" spans="1:24" s="15" customFormat="1" ht="17.399999999999999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4"/>
      <c r="O15" s="34"/>
      <c r="P15" s="34"/>
      <c r="Q15" s="35"/>
    </row>
    <row r="16" spans="1:24" s="15" customFormat="1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20" s="15" customFormat="1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20" s="15" customFormat="1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20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20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>
        <f t="shared" ref="K20:R20" si="1">K3/G3-1</f>
        <v>0.11011844912901037</v>
      </c>
      <c r="L20" s="1">
        <f t="shared" si="1"/>
        <v>-0.15192159879406641</v>
      </c>
      <c r="M20" s="1">
        <f t="shared" si="1"/>
        <v>-8.034015496772573E-2</v>
      </c>
      <c r="N20" s="1">
        <f t="shared" si="1"/>
        <v>-1.323943892851398E-2</v>
      </c>
      <c r="O20" s="1">
        <f t="shared" si="1"/>
        <v>-0.14959472772028026</v>
      </c>
      <c r="P20" s="1">
        <f t="shared" si="1"/>
        <v>2.9020938732249313E-3</v>
      </c>
      <c r="Q20" s="1">
        <f t="shared" si="1"/>
        <v>7.3865401241935968E-2</v>
      </c>
      <c r="R20" s="1">
        <f t="shared" si="1"/>
        <v>-8.8998458613889664E-2</v>
      </c>
      <c r="S20" s="1">
        <f t="shared" ref="S20" si="2">S3/O3-1</f>
        <v>1.2277781198710502</v>
      </c>
      <c r="T20" s="1">
        <f t="shared" ref="T20" si="3">T3/P3-1</f>
        <v>2.3683949021253823</v>
      </c>
    </row>
    <row r="21" spans="1:20">
      <c r="B21" s="2" t="s">
        <v>31</v>
      </c>
      <c r="C21" s="10"/>
      <c r="D21" s="10"/>
      <c r="E21" s="10"/>
      <c r="F21" s="10"/>
      <c r="G21" s="1">
        <f t="shared" ref="G21:I21" si="4">G11/C11-1</f>
        <v>-0.12207938074719438</v>
      </c>
      <c r="H21" s="1">
        <f t="shared" si="4"/>
        <v>0.1036938382208541</v>
      </c>
      <c r="I21" s="1">
        <f t="shared" si="4"/>
        <v>0.13918317158503801</v>
      </c>
      <c r="J21" s="1">
        <f>J11/F11-1</f>
        <v>-9.2718648001360315E-2</v>
      </c>
      <c r="K21" s="1">
        <f t="shared" ref="K21:R21" si="5">K11/G11-1</f>
        <v>0.10788107954028692</v>
      </c>
      <c r="L21" s="1">
        <f t="shared" si="5"/>
        <v>-0.14752198990539345</v>
      </c>
      <c r="M21" s="1">
        <f t="shared" si="5"/>
        <v>-9.3466308791097408E-2</v>
      </c>
      <c r="N21" s="1">
        <f t="shared" si="5"/>
        <v>-1.4144622803155538E-2</v>
      </c>
      <c r="O21" s="1">
        <f t="shared" si="5"/>
        <v>-0.15045086113982609</v>
      </c>
      <c r="P21" s="1">
        <f t="shared" si="5"/>
        <v>-1.5474239365976805E-3</v>
      </c>
      <c r="Q21" s="1">
        <f t="shared" si="5"/>
        <v>8.3241796702888449E-2</v>
      </c>
      <c r="R21" s="1">
        <f t="shared" si="5"/>
        <v>-9.6643940973063724E-2</v>
      </c>
      <c r="S21" s="1">
        <f t="shared" ref="S21" si="6">S11/O11-1</f>
        <v>-0.14935651299080233</v>
      </c>
      <c r="T21" s="1">
        <f t="shared" ref="T21" si="7">T11/P11-1</f>
        <v>7.8885048215124876E-2</v>
      </c>
    </row>
    <row r="22" spans="1:20">
      <c r="B22" s="2" t="s">
        <v>21</v>
      </c>
      <c r="C22" s="10"/>
      <c r="D22" s="10"/>
      <c r="E22" s="10"/>
      <c r="F22" s="10"/>
      <c r="G22" s="1">
        <f t="shared" ref="G22:I22" si="8">G8/C8-1</f>
        <v>-0.99501731992130305</v>
      </c>
      <c r="H22" s="1">
        <f t="shared" si="8"/>
        <v>-0.64947666077491106</v>
      </c>
      <c r="I22" s="1">
        <f t="shared" si="8"/>
        <v>-0.40269413470090076</v>
      </c>
      <c r="J22" s="1">
        <f>J8/F8-1</f>
        <v>5.2772484604036283</v>
      </c>
      <c r="K22" s="1">
        <f t="shared" ref="K22:R22" si="9">K8/G8-1</f>
        <v>69.854048964423185</v>
      </c>
      <c r="L22" s="1">
        <f t="shared" si="9"/>
        <v>-0.52230336910467523</v>
      </c>
      <c r="M22" s="1">
        <f t="shared" si="9"/>
        <v>0.39855788226718336</v>
      </c>
      <c r="N22" s="1">
        <f t="shared" si="9"/>
        <v>-0.25344090131776065</v>
      </c>
      <c r="O22" s="1">
        <f t="shared" si="9"/>
        <v>0.80028864012867462</v>
      </c>
      <c r="P22" s="1">
        <f t="shared" si="9"/>
        <v>9.138678318703743</v>
      </c>
      <c r="Q22" s="1">
        <f t="shared" si="9"/>
        <v>-3.0990346548645853E-2</v>
      </c>
      <c r="R22" s="1">
        <f t="shared" si="9"/>
        <v>-0.40240338230646755</v>
      </c>
      <c r="S22" s="1">
        <f t="shared" ref="S22" si="10">S8/O8-1</f>
        <v>-1</v>
      </c>
      <c r="T22" s="1">
        <f t="shared" ref="T22" si="11">T8/P8-1</f>
        <v>-1</v>
      </c>
    </row>
    <row r="23" spans="1:20">
      <c r="G23" s="1"/>
      <c r="H23" s="1"/>
      <c r="I23" s="1"/>
      <c r="J23" s="1"/>
      <c r="K23" s="1"/>
      <c r="L23" s="1"/>
      <c r="M23" s="1"/>
      <c r="N23" s="1"/>
    </row>
  </sheetData>
  <conditionalFormatting sqref="G23:N23 C15:N22">
    <cfRule type="cellIs" dxfId="11" priority="15" operator="lessThan">
      <formula>-0.0051</formula>
    </cfRule>
    <cfRule type="cellIs" dxfId="10" priority="16" operator="greaterThan">
      <formula>0.0051</formula>
    </cfRule>
  </conditionalFormatting>
  <conditionalFormatting sqref="O19:P22 Q20:T22">
    <cfRule type="cellIs" dxfId="9" priority="3" operator="lessThan">
      <formula>-0.0051</formula>
    </cfRule>
    <cfRule type="cellIs" dxfId="8" priority="4" operator="greaterThan">
      <formula>0.0051</formula>
    </cfRule>
  </conditionalFormatting>
  <conditionalFormatting sqref="O15:P18">
    <cfRule type="cellIs" dxfId="7" priority="1" operator="lessThan">
      <formula>-0.0051</formula>
    </cfRule>
    <cfRule type="cellIs" dxfId="6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J18" sqref="J18"/>
    </sheetView>
  </sheetViews>
  <sheetFormatPr defaultRowHeight="15.6"/>
  <cols>
    <col min="1" max="1" width="19.109375" style="4" bestFit="1" customWidth="1"/>
    <col min="2" max="2" width="37.44140625" style="2" bestFit="1" customWidth="1"/>
    <col min="3" max="3" width="12.5546875" style="5" customWidth="1"/>
    <col min="4" max="5" width="12.77734375" style="5" customWidth="1"/>
    <col min="6" max="6" width="12.21875" style="36" customWidth="1"/>
  </cols>
  <sheetData>
    <row r="1" spans="1:6" ht="16.2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</row>
    <row r="2" spans="1:6" ht="18" thickTop="1">
      <c r="B2" s="2" t="s">
        <v>15</v>
      </c>
      <c r="C2" s="30">
        <f>SUM(Monthly!C2:N2)</f>
        <v>24468390.284730002</v>
      </c>
      <c r="D2" s="30">
        <f>SUM(Monthly!O2:Z2)</f>
        <v>18216310.154369999</v>
      </c>
      <c r="E2" s="30">
        <f>SUM(Monthly!AA2:AL2)</f>
        <v>20395546.713203002</v>
      </c>
      <c r="F2" s="38">
        <f>SUM(Monthly!AM2:AX2)</f>
        <v>23988531.485350002</v>
      </c>
    </row>
    <row r="3" spans="1:6" s="14" customFormat="1" ht="17.399999999999999">
      <c r="A3" s="11"/>
      <c r="B3" s="12" t="s">
        <v>16</v>
      </c>
      <c r="C3" s="32">
        <f>SUM(Monthly!C3:N3)</f>
        <v>5529509.1670900006</v>
      </c>
      <c r="D3" s="32">
        <f>SUM(Monthly!O3:Z3)</f>
        <v>5233809.2623600001</v>
      </c>
      <c r="E3" s="32">
        <f>SUM(Monthly!AA3:AL3)</f>
        <v>5241036.6647129999</v>
      </c>
      <c r="F3" s="39">
        <f>SUM(Monthly!AM3:AX3)</f>
        <v>4808340.875</v>
      </c>
    </row>
    <row r="4" spans="1:6" ht="17.399999999999999">
      <c r="B4" s="2" t="s">
        <v>17</v>
      </c>
      <c r="C4" s="30">
        <f>SUM(Monthly!C4:N4)</f>
        <v>3483179.9052199996</v>
      </c>
      <c r="D4" s="30">
        <f>SUM(Monthly!O4:Z4)</f>
        <v>1566334.0920299999</v>
      </c>
      <c r="E4" s="30">
        <f>SUM(Monthly!AA4:AL4)</f>
        <v>1123659.9906669999</v>
      </c>
      <c r="F4" s="38">
        <f>SUM(Monthly!AM4:AX4)</f>
        <v>2449882.4020000002</v>
      </c>
    </row>
    <row r="5" spans="1:6" ht="17.399999999999999">
      <c r="B5" s="2" t="s">
        <v>18</v>
      </c>
      <c r="C5" s="30">
        <f>SUM(Monthly!C5:N5)</f>
        <v>2045186.5223099999</v>
      </c>
      <c r="D5" s="30">
        <f>SUM(Monthly!O5:Z5)</f>
        <v>3666356.67502</v>
      </c>
      <c r="E5" s="30">
        <f>SUM(Monthly!AA5:AL5)</f>
        <v>3713893.5529999994</v>
      </c>
      <c r="F5" s="38">
        <f>SUM(Monthly!AM5:AX5)</f>
        <v>2357397.298</v>
      </c>
    </row>
    <row r="6" spans="1:6" ht="17.399999999999999">
      <c r="B6" s="2" t="s">
        <v>19</v>
      </c>
      <c r="C6" s="30">
        <f>SUM(Monthly!C6:N6)</f>
        <v>0</v>
      </c>
      <c r="D6" s="30">
        <f>SUM(Monthly!O6:Z6)</f>
        <v>0</v>
      </c>
      <c r="E6" s="30">
        <f>SUM(Monthly!AA6:AL6)</f>
        <v>402396.26108600001</v>
      </c>
      <c r="F6" s="38">
        <f>SUM(Monthly!AM6:AX6)</f>
        <v>0</v>
      </c>
    </row>
    <row r="7" spans="1:6" ht="17.399999999999999">
      <c r="B7" s="2" t="s">
        <v>20</v>
      </c>
      <c r="C7" s="30">
        <f>SUM(Monthly!C7:N7)</f>
        <v>1142.73956</v>
      </c>
      <c r="D7" s="30">
        <f>SUM(Monthly!O7:Z7)</f>
        <v>1118.49531</v>
      </c>
      <c r="E7" s="30">
        <f>SUM(Monthly!AA7:AL7)</f>
        <v>1086.8599599999998</v>
      </c>
      <c r="F7" s="38">
        <f>SUM(Monthly!AM7:AX7)</f>
        <v>1061.175</v>
      </c>
    </row>
    <row r="8" spans="1:6" s="14" customFormat="1" ht="17.399999999999999">
      <c r="A8" s="11"/>
      <c r="B8" s="12" t="s">
        <v>21</v>
      </c>
      <c r="C8" s="32">
        <f>SUM(Monthly!C8:N8)</f>
        <v>18938881.11764</v>
      </c>
      <c r="D8" s="32">
        <f>SUM(Monthly!O8:Z8)</f>
        <v>12982500.89201</v>
      </c>
      <c r="E8" s="32">
        <f>SUM(Monthly!AA8:AL8)</f>
        <v>15154510.048490001</v>
      </c>
      <c r="F8" s="39">
        <f>SUM(Monthly!AM8:AX8)</f>
        <v>19180190.610349998</v>
      </c>
    </row>
    <row r="9" spans="1:6" ht="17.399999999999999">
      <c r="B9" s="2" t="s">
        <v>22</v>
      </c>
      <c r="C9" s="30">
        <f>SUM(Monthly!C9:N9)</f>
        <v>0</v>
      </c>
      <c r="D9" s="30">
        <f>SUM(Monthly!O9:Z9)</f>
        <v>0</v>
      </c>
      <c r="E9" s="30">
        <f>SUM(Monthly!AA9:AL9)</f>
        <v>0</v>
      </c>
      <c r="F9" s="38">
        <f>SUM(Monthly!AM9:AX9)</f>
        <v>0</v>
      </c>
    </row>
    <row r="10" spans="1:6" ht="17.399999999999999">
      <c r="B10" s="2" t="s">
        <v>23</v>
      </c>
      <c r="C10" s="30">
        <f>SUM(Monthly!C10:N10)</f>
        <v>24437559.019129999</v>
      </c>
      <c r="D10" s="30">
        <f>SUM(Monthly!O10:Z10)</f>
        <v>18204135.525480002</v>
      </c>
      <c r="E10" s="30">
        <f>SUM(Monthly!AA10:AL10)</f>
        <v>20379756.70214</v>
      </c>
      <c r="F10" s="38">
        <f>SUM(Monthly!AM10:AX10)</f>
        <v>23967706.734804001</v>
      </c>
    </row>
    <row r="11" spans="1:6" s="14" customFormat="1" ht="17.399999999999999">
      <c r="A11" s="11"/>
      <c r="B11" s="12" t="s">
        <v>24</v>
      </c>
      <c r="C11" s="32">
        <f>SUM(Monthly!C11:N11)</f>
        <v>5496698.6101299999</v>
      </c>
      <c r="D11" s="32">
        <f>SUM(Monthly!O11:Z11)</f>
        <v>5218970.6009400003</v>
      </c>
      <c r="E11" s="32">
        <f>SUM(Monthly!AA11:AL11)</f>
        <v>5216403.1768100001</v>
      </c>
      <c r="F11" s="39">
        <f>SUM(Monthly!AM11:AX11)</f>
        <v>4773222.1059039999</v>
      </c>
    </row>
    <row r="12" spans="1:6" ht="17.399999999999999">
      <c r="B12" s="2" t="s">
        <v>25</v>
      </c>
      <c r="C12" s="30">
        <f>SUM(Monthly!C12:N12)</f>
        <v>14884.472550000002</v>
      </c>
      <c r="D12" s="30">
        <f>SUM(Monthly!O12:Z12)</f>
        <v>15837.94101</v>
      </c>
      <c r="E12" s="30">
        <f>SUM(Monthly!AA12:AL12)</f>
        <v>12381.21392</v>
      </c>
      <c r="F12" s="38">
        <f>SUM(Monthly!AM12:AX12)</f>
        <v>12618.685439999999</v>
      </c>
    </row>
    <row r="13" spans="1:6" s="14" customFormat="1" ht="17.399999999999999">
      <c r="A13" s="11"/>
      <c r="B13" s="12" t="s">
        <v>21</v>
      </c>
      <c r="C13" s="32">
        <f>SUM(Monthly!C16:N16)</f>
        <v>18938881.11764</v>
      </c>
      <c r="D13" s="32">
        <f>SUM(Monthly!O16:Z16)</f>
        <v>12982500.89201</v>
      </c>
      <c r="E13" s="32">
        <f>SUM(Monthly!AA16:AL16)</f>
        <v>15154510.048490001</v>
      </c>
      <c r="F13" s="39">
        <f>SUM(Monthly!AM16:AX16)</f>
        <v>19180190.610349998</v>
      </c>
    </row>
    <row r="14" spans="1:6" ht="17.399999999999999">
      <c r="B14" s="2" t="s">
        <v>26</v>
      </c>
      <c r="C14" s="30">
        <f>SUM(Monthly!C17:N17)</f>
        <v>1979.2913600000002</v>
      </c>
      <c r="D14" s="30">
        <f>SUM(Monthly!O17:Z17)</f>
        <v>2664.0325300000004</v>
      </c>
      <c r="E14" s="30">
        <f>SUM(Monthly!AA17:AL17)</f>
        <v>8843.4768399999994</v>
      </c>
      <c r="F14" s="38">
        <f>SUM(Monthly!AM17:AX17)</f>
        <v>14294.018550000001</v>
      </c>
    </row>
    <row r="15" spans="1:6">
      <c r="B15" s="2" t="s">
        <v>29</v>
      </c>
      <c r="C15" s="10"/>
      <c r="D15" s="10"/>
      <c r="E15" s="10"/>
    </row>
    <row r="16" spans="1:6">
      <c r="B16" s="2" t="s">
        <v>27</v>
      </c>
      <c r="C16" s="10"/>
      <c r="D16" s="10"/>
      <c r="E16" s="10"/>
    </row>
    <row r="17" spans="2:6">
      <c r="B17" s="2" t="s">
        <v>32</v>
      </c>
      <c r="C17" s="10"/>
      <c r="D17" s="10"/>
      <c r="E17" s="10"/>
    </row>
    <row r="18" spans="2:6">
      <c r="B18" s="2" t="s">
        <v>33</v>
      </c>
      <c r="C18" s="10"/>
      <c r="D18" s="10"/>
      <c r="E18" s="10"/>
    </row>
    <row r="19" spans="2:6">
      <c r="C19" s="1"/>
      <c r="D19" s="1"/>
      <c r="E19" s="1"/>
      <c r="F19" s="37"/>
    </row>
    <row r="20" spans="2:6">
      <c r="B20" s="2" t="s">
        <v>30</v>
      </c>
      <c r="C20" s="10"/>
      <c r="D20" s="1">
        <f>D3/C3-1</f>
        <v>-5.3476700335342353E-2</v>
      </c>
      <c r="E20" s="1">
        <f>E3/D3-1</f>
        <v>1.3809067145371667E-3</v>
      </c>
      <c r="F20" s="37">
        <f>F3/E3-1</f>
        <v>-8.2559199142083206E-2</v>
      </c>
    </row>
    <row r="21" spans="2:6">
      <c r="B21" s="2" t="s">
        <v>31</v>
      </c>
      <c r="C21" s="10"/>
      <c r="D21" s="1">
        <f>D11/C11-1</f>
        <v>-5.0526330237238737E-2</v>
      </c>
      <c r="E21" s="1">
        <f>E11/D11-1</f>
        <v>-4.9194071519342852E-4</v>
      </c>
      <c r="F21" s="37">
        <f>F11/E11-1</f>
        <v>-8.4959129094200891E-2</v>
      </c>
    </row>
    <row r="22" spans="2:6">
      <c r="B22" s="2" t="s">
        <v>21</v>
      </c>
      <c r="C22" s="10"/>
      <c r="D22" s="1">
        <f>D8/C8-1</f>
        <v>-0.31450539177217418</v>
      </c>
      <c r="E22" s="1">
        <f>E8/D8-1</f>
        <v>0.16730283129167756</v>
      </c>
      <c r="F22" s="37">
        <f>F8/E8-1</f>
        <v>0.26564240935398087</v>
      </c>
    </row>
  </sheetData>
  <conditionalFormatting sqref="C19:F19 D20:F22">
    <cfRule type="cellIs" dxfId="5" priority="13" operator="lessThan">
      <formula>-0.0051</formula>
    </cfRule>
    <cfRule type="cellIs" dxfId="4" priority="14" operator="greaterThan">
      <formula>0.0051</formula>
    </cfRule>
  </conditionalFormatting>
  <conditionalFormatting sqref="C20:C22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C15:E18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2020-08-11T07:47:02Z</dcterms:modified>
</cp:coreProperties>
</file>