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G_juhtimiskeskus\BILANSISELGITUS ALATES 01.04.2016\"/>
    </mc:Choice>
  </mc:AlternateContent>
  <bookViews>
    <workbookView xWindow="0" yWindow="0" windowWidth="30720" windowHeight="12940" activeTab="2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I10" i="1" l="1"/>
  <c r="BH10" i="1"/>
  <c r="BH3" i="1"/>
  <c r="BJ10" i="1"/>
  <c r="G8" i="19" l="1"/>
  <c r="G3" i="19"/>
  <c r="G4" i="19"/>
  <c r="G5" i="19"/>
  <c r="G6" i="19"/>
  <c r="G7" i="19"/>
  <c r="G9" i="19"/>
  <c r="G10" i="19"/>
  <c r="G11" i="19"/>
  <c r="G12" i="19"/>
  <c r="G13" i="19"/>
  <c r="G14" i="19"/>
  <c r="G15" i="19"/>
  <c r="G16" i="19"/>
  <c r="G17" i="19"/>
  <c r="V13" i="18"/>
  <c r="V14" i="18"/>
  <c r="V15" i="18"/>
  <c r="U13" i="18"/>
  <c r="U14" i="18"/>
  <c r="U15" i="18"/>
  <c r="T13" i="18"/>
  <c r="T14" i="18"/>
  <c r="T15" i="18"/>
  <c r="S13" i="18"/>
  <c r="S15" i="18"/>
  <c r="S14" i="18"/>
  <c r="V17" i="18"/>
  <c r="V16" i="18"/>
  <c r="V3" i="18"/>
  <c r="V4" i="18"/>
  <c r="V5" i="18"/>
  <c r="V6" i="18"/>
  <c r="V7" i="18"/>
  <c r="V8" i="18"/>
  <c r="V9" i="18"/>
  <c r="V10" i="18"/>
  <c r="V11" i="18"/>
  <c r="V12" i="18"/>
  <c r="BJ18" i="1" l="1"/>
  <c r="BJ23" i="1"/>
  <c r="BJ24" i="1"/>
  <c r="BJ25" i="1"/>
  <c r="BJ26" i="1"/>
  <c r="BJ13" i="1"/>
  <c r="BJ2" i="1"/>
  <c r="BJ3" i="1"/>
  <c r="BI18" i="1" l="1"/>
  <c r="BI23" i="1"/>
  <c r="BI24" i="1"/>
  <c r="BI25" i="1"/>
  <c r="BI26" i="1"/>
  <c r="BI13" i="1"/>
  <c r="BI2" i="1"/>
  <c r="BI3" i="1"/>
  <c r="BH18" i="1" l="1"/>
  <c r="BH23" i="1" l="1"/>
  <c r="BH24" i="1"/>
  <c r="BH25" i="1"/>
  <c r="BH26" i="1"/>
  <c r="BH13" i="1" l="1"/>
  <c r="BH2" i="1"/>
  <c r="G2" i="19" l="1"/>
  <c r="V2" i="18"/>
  <c r="BG10" i="1"/>
  <c r="BF13" i="1"/>
  <c r="BG13" i="1"/>
  <c r="BG3" i="1"/>
  <c r="BG23" i="1" s="1"/>
  <c r="BG24" i="1"/>
  <c r="BG25" i="1"/>
  <c r="BG26" i="1"/>
  <c r="BG18" i="1"/>
  <c r="BG2" i="1" l="1"/>
  <c r="U2" i="18" s="1"/>
  <c r="U17" i="18"/>
  <c r="U16" i="18"/>
  <c r="U4" i="18"/>
  <c r="U5" i="18"/>
  <c r="U6" i="18"/>
  <c r="U7" i="18"/>
  <c r="U8" i="18"/>
  <c r="U9" i="18"/>
  <c r="U11" i="18"/>
  <c r="U12" i="18"/>
  <c r="U3" i="18" l="1"/>
  <c r="BF18" i="1"/>
  <c r="BF23" i="1"/>
  <c r="BF24" i="1"/>
  <c r="BF25" i="1"/>
  <c r="BF26" i="1"/>
  <c r="BF10" i="1" l="1"/>
  <c r="U10" i="18" s="1"/>
  <c r="BF3" i="1"/>
  <c r="BF2" i="1" s="1"/>
  <c r="F17" i="19" l="1"/>
  <c r="F4" i="19"/>
  <c r="F5" i="19"/>
  <c r="F6" i="19"/>
  <c r="F7" i="19"/>
  <c r="F8" i="19"/>
  <c r="G25" i="19" s="1"/>
  <c r="F9" i="19"/>
  <c r="F11" i="19"/>
  <c r="G24" i="19" s="1"/>
  <c r="F12" i="19"/>
  <c r="T17" i="18"/>
  <c r="T4" i="18"/>
  <c r="T5" i="18"/>
  <c r="T6" i="18"/>
  <c r="T7" i="18"/>
  <c r="T8" i="18"/>
  <c r="T9" i="18"/>
  <c r="T11" i="18"/>
  <c r="T12" i="18"/>
  <c r="S17" i="18"/>
  <c r="S4" i="18"/>
  <c r="S5" i="18"/>
  <c r="S6" i="18"/>
  <c r="S7" i="18"/>
  <c r="S8" i="18"/>
  <c r="S9" i="18"/>
  <c r="S11" i="18"/>
  <c r="S12" i="18"/>
  <c r="R17" i="18"/>
  <c r="R4" i="18"/>
  <c r="R5" i="18"/>
  <c r="R6" i="18"/>
  <c r="R7" i="18"/>
  <c r="R8" i="18"/>
  <c r="V25" i="18" s="1"/>
  <c r="R9" i="18"/>
  <c r="R11" i="18"/>
  <c r="V24" i="18" s="1"/>
  <c r="R12" i="18"/>
  <c r="Q17" i="18"/>
  <c r="Q11" i="18"/>
  <c r="U24" i="18" s="1"/>
  <c r="Q12" i="18"/>
  <c r="Q9" i="18"/>
  <c r="Q4" i="18"/>
  <c r="Q5" i="18"/>
  <c r="Q6" i="18"/>
  <c r="Q7" i="18"/>
  <c r="Q8" i="18"/>
  <c r="U25" i="18" s="1"/>
  <c r="BE18" i="1" l="1"/>
  <c r="BE26" i="1" s="1"/>
  <c r="BE24" i="1"/>
  <c r="BE25" i="1"/>
  <c r="BE13" i="1" l="1"/>
  <c r="BE10" i="1" s="1"/>
  <c r="BE3" i="1"/>
  <c r="BE2" i="1" l="1"/>
  <c r="BD18" i="1"/>
  <c r="BD26" i="1"/>
  <c r="BD25" i="1"/>
  <c r="BD24" i="1"/>
  <c r="BD13" i="1"/>
  <c r="BD10" i="1" s="1"/>
  <c r="BD2" i="1"/>
  <c r="BD3" i="1"/>
  <c r="BC18" i="1" l="1"/>
  <c r="BB18" i="1"/>
  <c r="BA18" i="1"/>
  <c r="AZ18" i="1" l="1"/>
  <c r="AY18" i="1"/>
  <c r="AW26" i="1"/>
  <c r="AY16" i="1"/>
  <c r="AZ16" i="1"/>
  <c r="AZ10" i="1" s="1"/>
  <c r="BA16" i="1"/>
  <c r="BB16" i="1"/>
  <c r="BC16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S16" i="18" l="1"/>
  <c r="AY10" i="1"/>
  <c r="T16" i="18"/>
  <c r="BB10" i="1"/>
  <c r="BA10" i="1"/>
  <c r="BC10" i="1"/>
  <c r="AZ3" i="1"/>
  <c r="BA3" i="1"/>
  <c r="BA2" i="1" s="1"/>
  <c r="BB3" i="1"/>
  <c r="BC3" i="1"/>
  <c r="BC2" i="1" s="1"/>
  <c r="AY3" i="1"/>
  <c r="AZ2" i="1" l="1"/>
  <c r="T10" i="18"/>
  <c r="S3" i="18"/>
  <c r="AY2" i="1"/>
  <c r="S2" i="18" s="1"/>
  <c r="T3" i="18"/>
  <c r="BB2" i="1"/>
  <c r="T2" i="18" s="1"/>
  <c r="S10" i="18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P17" i="18" l="1"/>
  <c r="P12" i="18"/>
  <c r="P11" i="18"/>
  <c r="T24" i="18" s="1"/>
  <c r="P9" i="18"/>
  <c r="P8" i="18"/>
  <c r="T25" i="18" s="1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7" i="18" l="1"/>
  <c r="O12" i="18"/>
  <c r="O11" i="18"/>
  <c r="S24" i="18" s="1"/>
  <c r="O9" i="18"/>
  <c r="O8" i="18"/>
  <c r="S25" i="18" s="1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AN16" i="1"/>
  <c r="AN10" i="1" s="1"/>
  <c r="AO16" i="1"/>
  <c r="AO10" i="1" s="1"/>
  <c r="AP16" i="1"/>
  <c r="AQ16" i="1"/>
  <c r="AQ10" i="1" s="1"/>
  <c r="AR16" i="1"/>
  <c r="AR10" i="1" s="1"/>
  <c r="AS16" i="1"/>
  <c r="AT16" i="1"/>
  <c r="AT10" i="1" s="1"/>
  <c r="AU16" i="1"/>
  <c r="AU10" i="1" s="1"/>
  <c r="AV16" i="1"/>
  <c r="AW16" i="1"/>
  <c r="AX16" i="1"/>
  <c r="AX10" i="1" s="1"/>
  <c r="AP10" i="1"/>
  <c r="AW10" i="1"/>
  <c r="AX2" i="1"/>
  <c r="AM3" i="1"/>
  <c r="AN3" i="1"/>
  <c r="AO3" i="1"/>
  <c r="BA23" i="1" s="1"/>
  <c r="AP3" i="1"/>
  <c r="BB23" i="1" s="1"/>
  <c r="AQ3" i="1"/>
  <c r="AR3" i="1"/>
  <c r="BD23" i="1" s="1"/>
  <c r="AS3" i="1"/>
  <c r="AT3" i="1"/>
  <c r="AU3" i="1"/>
  <c r="AU2" i="1" s="1"/>
  <c r="AV3" i="1"/>
  <c r="AV2" i="1" s="1"/>
  <c r="AW3" i="1"/>
  <c r="AX3" i="1"/>
  <c r="AN2" i="1" l="1"/>
  <c r="AZ23" i="1"/>
  <c r="F3" i="19"/>
  <c r="G23" i="19" s="1"/>
  <c r="AY23" i="1"/>
  <c r="AS10" i="1"/>
  <c r="Q10" i="18" s="1"/>
  <c r="Q16" i="18"/>
  <c r="R3" i="18"/>
  <c r="V23" i="18" s="1"/>
  <c r="AV10" i="1"/>
  <c r="R10" i="18" s="1"/>
  <c r="R16" i="18"/>
  <c r="BC23" i="1"/>
  <c r="Q3" i="18"/>
  <c r="U23" i="18" s="1"/>
  <c r="BE23" i="1"/>
  <c r="AW2" i="1"/>
  <c r="R2" i="18" s="1"/>
  <c r="AT2" i="1"/>
  <c r="AS2" i="1"/>
  <c r="Q2" i="18" s="1"/>
  <c r="P10" i="18"/>
  <c r="P16" i="18"/>
  <c r="AR2" i="1"/>
  <c r="P3" i="18"/>
  <c r="T23" i="18" s="1"/>
  <c r="AQ2" i="1"/>
  <c r="AM10" i="1"/>
  <c r="O16" i="18"/>
  <c r="AO2" i="1"/>
  <c r="AM2" i="1"/>
  <c r="O3" i="18"/>
  <c r="S23" i="18" s="1"/>
  <c r="AP2" i="1"/>
  <c r="AL24" i="1"/>
  <c r="AL25" i="1"/>
  <c r="AL26" i="1"/>
  <c r="O10" i="18" l="1"/>
  <c r="F10" i="19"/>
  <c r="F2" i="19"/>
  <c r="P2" i="18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X23" i="1" s="1"/>
  <c r="AK3" i="1"/>
  <c r="AW23" i="1" s="1"/>
  <c r="AJ3" i="1"/>
  <c r="AV23" i="1" s="1"/>
  <c r="AI3" i="1"/>
  <c r="AU23" i="1" s="1"/>
  <c r="AH3" i="1"/>
  <c r="AT23" i="1" s="1"/>
  <c r="AG3" i="1"/>
  <c r="AS23" i="1" s="1"/>
  <c r="AF3" i="1"/>
  <c r="AR23" i="1" s="1"/>
  <c r="AE3" i="1"/>
  <c r="AQ23" i="1" s="1"/>
  <c r="AD3" i="1"/>
  <c r="AP23" i="1" s="1"/>
  <c r="AC3" i="1"/>
  <c r="AO23" i="1" s="1"/>
  <c r="AB3" i="1"/>
  <c r="AN23" i="1" s="1"/>
  <c r="AA3" i="1"/>
  <c r="AM23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7" i="18"/>
  <c r="M17" i="18"/>
  <c r="L17" i="18"/>
  <c r="K17" i="18"/>
  <c r="J17" i="18"/>
  <c r="N16" i="18"/>
  <c r="M16" i="18"/>
  <c r="L16" i="18"/>
  <c r="K16" i="18"/>
  <c r="J16" i="18"/>
  <c r="N12" i="18"/>
  <c r="M12" i="18"/>
  <c r="L12" i="18"/>
  <c r="K12" i="18"/>
  <c r="J12" i="18"/>
  <c r="N11" i="18"/>
  <c r="R24" i="18" s="1"/>
  <c r="M11" i="18"/>
  <c r="Q24" i="18" s="1"/>
  <c r="L11" i="18"/>
  <c r="P24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R25" i="18" s="1"/>
  <c r="M8" i="18"/>
  <c r="Q25" i="18" s="1"/>
  <c r="L8" i="18"/>
  <c r="K8" i="18"/>
  <c r="O25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3" i="18" s="1"/>
  <c r="M3" i="18"/>
  <c r="Q23" i="18" s="1"/>
  <c r="L3" i="18"/>
  <c r="P23" i="18" s="1"/>
  <c r="K3" i="18"/>
  <c r="J3" i="18"/>
  <c r="I17" i="18"/>
  <c r="H17" i="18"/>
  <c r="G17" i="18"/>
  <c r="I16" i="18"/>
  <c r="H16" i="18"/>
  <c r="G16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7" i="18"/>
  <c r="E17" i="18"/>
  <c r="D17" i="18"/>
  <c r="F16" i="18"/>
  <c r="E16" i="18"/>
  <c r="D16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7" i="18"/>
  <c r="C16" i="18"/>
  <c r="C12" i="18"/>
  <c r="C11" i="18"/>
  <c r="C10" i="18"/>
  <c r="C9" i="18"/>
  <c r="C8" i="18"/>
  <c r="C7" i="18"/>
  <c r="C6" i="18"/>
  <c r="C5" i="18"/>
  <c r="C4" i="18"/>
  <c r="C3" i="18"/>
  <c r="C2" i="18"/>
  <c r="M25" i="18" l="1"/>
  <c r="K23" i="18"/>
  <c r="O23" i="18"/>
  <c r="K24" i="18"/>
  <c r="O24" i="18"/>
  <c r="M23" i="18"/>
  <c r="L25" i="18"/>
  <c r="P25" i="18"/>
  <c r="M24" i="18"/>
  <c r="N24" i="18"/>
  <c r="N23" i="18"/>
  <c r="L23" i="18"/>
  <c r="K25" i="18"/>
  <c r="L24" i="18"/>
  <c r="N25" i="18"/>
  <c r="G2" i="18"/>
  <c r="N2" i="18"/>
  <c r="J2" i="18"/>
  <c r="I2" i="18"/>
  <c r="H2" i="18"/>
  <c r="D2" i="19"/>
  <c r="D25" i="19"/>
  <c r="E23" i="19"/>
  <c r="E24" i="19"/>
  <c r="D23" i="19"/>
  <c r="E25" i="19"/>
  <c r="D24" i="19"/>
  <c r="I23" i="18"/>
  <c r="I24" i="18"/>
  <c r="E2" i="19"/>
  <c r="L2" i="18"/>
  <c r="M2" i="18"/>
  <c r="K2" i="18"/>
  <c r="G25" i="18"/>
  <c r="G23" i="18"/>
  <c r="H25" i="18"/>
  <c r="G24" i="18"/>
  <c r="J23" i="18"/>
  <c r="J24" i="18"/>
  <c r="H23" i="18"/>
  <c r="I25" i="18"/>
  <c r="H24" i="18"/>
  <c r="J25" i="18"/>
</calcChain>
</file>

<file path=xl/sharedStrings.xml><?xml version="1.0" encoding="utf-8"?>
<sst xmlns="http://schemas.openxmlformats.org/spreadsheetml/2006/main" count="98" uniqueCount="47">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</sst>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3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3" fontId="0" fillId="58" borderId="0" xfId="0" applyNumberForma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34"/>
  <sheetViews>
    <sheetView zoomScaleNormal="100" workbookViewId="0">
      <pane xSplit="2" topLeftCell="BH1" activePane="topRight" state="frozen"/>
      <selection pane="topRight" activeCell="BM6" sqref="BM6"/>
    </sheetView>
  </sheetViews>
  <sheetFormatPr defaultColWidth="9.08984375" defaultRowHeight="15.5"/>
  <cols>
    <col min="1" max="1" width="19.08984375" style="4" bestFit="1" customWidth="1"/>
    <col min="2" max="2" width="45.90625" style="2" bestFit="1" customWidth="1"/>
    <col min="3" max="19" width="9.08984375" style="5"/>
    <col min="20" max="20" width="9.6328125" style="5" bestFit="1" customWidth="1"/>
    <col min="21" max="24" width="11.453125" style="5" bestFit="1" customWidth="1"/>
    <col min="25" max="28" width="9.6328125" style="5" bestFit="1" customWidth="1"/>
    <col min="29" max="29" width="11.453125" style="5" bestFit="1" customWidth="1"/>
    <col min="30" max="30" width="9.6328125" style="5" bestFit="1" customWidth="1"/>
    <col min="31" max="32" width="9.6328125" style="4" bestFit="1" customWidth="1"/>
    <col min="33" max="38" width="11.453125" style="4" bestFit="1" customWidth="1"/>
    <col min="39" max="40" width="13.453125" style="4" bestFit="1" customWidth="1"/>
    <col min="41" max="42" width="9.6328125" style="4" bestFit="1" customWidth="1"/>
    <col min="43" max="47" width="11.453125" style="4" bestFit="1" customWidth="1"/>
    <col min="48" max="48" width="12.08984375" style="4" customWidth="1"/>
    <col min="49" max="49" width="11.453125" style="4" customWidth="1"/>
    <col min="50" max="50" width="9.90625" style="4" customWidth="1"/>
    <col min="51" max="51" width="11.90625" style="4" customWidth="1"/>
    <col min="52" max="52" width="11.36328125" style="4" customWidth="1"/>
    <col min="53" max="53" width="12.1796875" style="4" customWidth="1"/>
    <col min="54" max="54" width="11.6328125" style="4" customWidth="1"/>
    <col min="55" max="56" width="9.08984375" style="4"/>
    <col min="57" max="57" width="9.08984375" style="5"/>
    <col min="58" max="58" width="10.08984375" style="3" customWidth="1"/>
    <col min="59" max="59" width="9.08984375" style="4"/>
    <col min="60" max="60" width="10.6328125" style="4" customWidth="1"/>
    <col min="61" max="61" width="11.08984375" style="4" bestFit="1" customWidth="1"/>
    <col min="62" max="62" width="10.7265625" style="3" customWidth="1"/>
    <col min="63" max="16384" width="9.08984375" style="4"/>
  </cols>
  <sheetData>
    <row r="1" spans="1:62" s="7" customFormat="1" ht="16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</row>
    <row r="2" spans="1:62" ht="1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ref="BC2:BJ2" si="2">BC3+BC8</f>
        <v>570911.46600000001</v>
      </c>
      <c r="BD2" s="3">
        <f t="shared" si="2"/>
        <v>864361.78399999999</v>
      </c>
      <c r="BE2" s="3">
        <f t="shared" si="2"/>
        <v>755769.43200000003</v>
      </c>
      <c r="BF2" s="3">
        <f t="shared" si="2"/>
        <v>236383.87099999998</v>
      </c>
      <c r="BG2" s="35">
        <f t="shared" si="2"/>
        <v>915181.51600000006</v>
      </c>
      <c r="BH2" s="35">
        <f t="shared" si="2"/>
        <v>1246338.314</v>
      </c>
      <c r="BI2" s="35">
        <f t="shared" si="2"/>
        <v>1279159.1189999999</v>
      </c>
      <c r="BJ2" s="35">
        <f t="shared" si="2"/>
        <v>1563709.077</v>
      </c>
    </row>
    <row r="3" spans="1:62" s="11" customFormat="1">
      <c r="B3" s="12" t="s">
        <v>16</v>
      </c>
      <c r="C3" s="13">
        <f>SUM(C4:C7)</f>
        <v>1044919.66656</v>
      </c>
      <c r="D3" s="13">
        <f t="shared" ref="D3:AL3" si="3">SUM(D4:D7)</f>
        <v>653357.2061500001</v>
      </c>
      <c r="E3" s="13">
        <f t="shared" si="3"/>
        <v>631309.77402000001</v>
      </c>
      <c r="F3" s="13">
        <f t="shared" si="3"/>
        <v>434614.88303999993</v>
      </c>
      <c r="G3" s="13">
        <f t="shared" si="3"/>
        <v>235808.00919999997</v>
      </c>
      <c r="H3" s="13">
        <f t="shared" si="3"/>
        <v>193180.04777999999</v>
      </c>
      <c r="I3" s="13">
        <f t="shared" si="3"/>
        <v>177085.93252</v>
      </c>
      <c r="J3" s="13">
        <f t="shared" si="3"/>
        <v>182312.63340000002</v>
      </c>
      <c r="K3" s="13">
        <f t="shared" si="3"/>
        <v>209852.82317000002</v>
      </c>
      <c r="L3" s="13">
        <f t="shared" si="3"/>
        <v>490727.83206000004</v>
      </c>
      <c r="M3" s="13">
        <f t="shared" si="3"/>
        <v>624819.24037999997</v>
      </c>
      <c r="N3" s="13">
        <f t="shared" si="3"/>
        <v>651521.11881000001</v>
      </c>
      <c r="O3" s="13">
        <f t="shared" si="3"/>
        <v>746088.31384000008</v>
      </c>
      <c r="P3" s="13">
        <f t="shared" si="3"/>
        <v>679829.12248000014</v>
      </c>
      <c r="Q3" s="13">
        <f t="shared" si="3"/>
        <v>607778.40012999997</v>
      </c>
      <c r="R3" s="13">
        <f t="shared" si="3"/>
        <v>455622.84400000004</v>
      </c>
      <c r="S3" s="13">
        <f t="shared" si="3"/>
        <v>303112.71400000004</v>
      </c>
      <c r="T3" s="13">
        <f t="shared" si="3"/>
        <v>185169.196</v>
      </c>
      <c r="U3" s="13">
        <f t="shared" si="3"/>
        <v>193042.64499999999</v>
      </c>
      <c r="V3" s="13">
        <f t="shared" si="3"/>
        <v>204225.91654000001</v>
      </c>
      <c r="W3" s="13">
        <f t="shared" si="3"/>
        <v>250259.147</v>
      </c>
      <c r="X3" s="13">
        <f t="shared" si="3"/>
        <v>464751.16515000013</v>
      </c>
      <c r="Y3" s="13">
        <f t="shared" si="3"/>
        <v>532402.27513999993</v>
      </c>
      <c r="Z3" s="13">
        <f t="shared" si="3"/>
        <v>611527.52308000007</v>
      </c>
      <c r="AA3" s="13">
        <f t="shared" si="3"/>
        <v>709638.15131999995</v>
      </c>
      <c r="AB3" s="13">
        <f t="shared" si="3"/>
        <v>781133.85664000001</v>
      </c>
      <c r="AC3" s="13">
        <f t="shared" si="3"/>
        <v>766871.26</v>
      </c>
      <c r="AD3" s="13">
        <f t="shared" si="3"/>
        <v>393743.01666700002</v>
      </c>
      <c r="AE3" s="13">
        <f t="shared" si="3"/>
        <v>219047.84299999999</v>
      </c>
      <c r="AF3" s="13">
        <f t="shared" si="3"/>
        <v>187714.37499600003</v>
      </c>
      <c r="AG3" s="13">
        <f t="shared" si="3"/>
        <v>200075.54800000001</v>
      </c>
      <c r="AH3" s="13">
        <f t="shared" si="3"/>
        <v>179321.67169000002</v>
      </c>
      <c r="AI3" s="13">
        <f t="shared" si="3"/>
        <v>216108.01240000001</v>
      </c>
      <c r="AJ3" s="13">
        <f t="shared" si="3"/>
        <v>402539.598</v>
      </c>
      <c r="AK3" s="13">
        <f t="shared" si="3"/>
        <v>496319.09199999995</v>
      </c>
      <c r="AL3" s="13">
        <f t="shared" si="3"/>
        <v>688524.24</v>
      </c>
      <c r="AM3" s="13">
        <f t="shared" ref="AM3:BF3" si="4">SUM(AM4:AM7)</f>
        <v>789807.44700000004</v>
      </c>
      <c r="AN3" s="13">
        <f t="shared" si="4"/>
        <v>566760.62600000005</v>
      </c>
      <c r="AO3" s="13">
        <f t="shared" si="4"/>
        <v>563343.66499999992</v>
      </c>
      <c r="AP3" s="13">
        <f t="shared" si="4"/>
        <v>356611.10200000001</v>
      </c>
      <c r="AQ3" s="13">
        <f t="shared" si="4"/>
        <v>275576.83999999997</v>
      </c>
      <c r="AR3" s="13">
        <f t="shared" si="4"/>
        <v>170640.43400000001</v>
      </c>
      <c r="AS3" s="13">
        <f t="shared" si="4"/>
        <v>184074.40400000001</v>
      </c>
      <c r="AT3" s="13">
        <f t="shared" si="4"/>
        <v>204515.87599999999</v>
      </c>
      <c r="AU3" s="13">
        <f t="shared" si="4"/>
        <v>250902.18500000003</v>
      </c>
      <c r="AV3" s="13">
        <f t="shared" si="4"/>
        <v>384497.21900000004</v>
      </c>
      <c r="AW3" s="13">
        <f t="shared" si="4"/>
        <v>479380.13400000002</v>
      </c>
      <c r="AX3" s="13">
        <f t="shared" si="4"/>
        <v>582230.94299999997</v>
      </c>
      <c r="AY3" s="13">
        <f t="shared" si="4"/>
        <v>1456947.571</v>
      </c>
      <c r="AZ3" s="13">
        <f t="shared" si="4"/>
        <v>1358002.6709999999</v>
      </c>
      <c r="BA3" s="13">
        <f t="shared" si="4"/>
        <v>1462187.12</v>
      </c>
      <c r="BB3" s="13">
        <f t="shared" si="4"/>
        <v>1268969.7589999998</v>
      </c>
      <c r="BC3" s="13">
        <f t="shared" si="4"/>
        <v>570911.46600000001</v>
      </c>
      <c r="BD3" s="13">
        <f t="shared" si="4"/>
        <v>864361.78399999999</v>
      </c>
      <c r="BE3" s="13">
        <f t="shared" si="4"/>
        <v>755769.43200000003</v>
      </c>
      <c r="BF3" s="13">
        <f t="shared" si="4"/>
        <v>236383.87099999998</v>
      </c>
      <c r="BG3" s="36">
        <f>SUM(BG4:BG7)</f>
        <v>915181.51600000006</v>
      </c>
      <c r="BH3" s="36">
        <f>SUM(BH4:BH7)</f>
        <v>1246338.314</v>
      </c>
      <c r="BI3" s="36">
        <f>SUM(BI4:BI7)</f>
        <v>1279159.1189999999</v>
      </c>
      <c r="BJ3" s="36">
        <f>SUM(BJ4:BJ7)</f>
        <v>1563709.077</v>
      </c>
    </row>
    <row r="4" spans="1:62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5">
        <v>732080.30500000005</v>
      </c>
      <c r="BH4" s="3">
        <v>1025827.954</v>
      </c>
      <c r="BI4" s="24">
        <v>1023030.41</v>
      </c>
      <c r="BJ4" s="3">
        <v>1309325.04</v>
      </c>
    </row>
    <row r="5" spans="1:62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5">
        <v>183064.429</v>
      </c>
      <c r="BH5" s="3">
        <v>220426.386</v>
      </c>
      <c r="BI5" s="24">
        <v>256001.33100000001</v>
      </c>
      <c r="BJ5" s="3">
        <v>254212.93799999999</v>
      </c>
    </row>
    <row r="6" spans="1:62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5">
        <v>0</v>
      </c>
      <c r="BH6" s="3">
        <v>0</v>
      </c>
      <c r="BI6" s="24">
        <v>0</v>
      </c>
      <c r="BJ6" s="3">
        <v>0</v>
      </c>
    </row>
    <row r="7" spans="1:62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5">
        <v>36.781999999999996</v>
      </c>
      <c r="BH7" s="3">
        <v>83.974000000000004</v>
      </c>
      <c r="BI7" s="24">
        <v>127.378</v>
      </c>
      <c r="BJ7" s="3">
        <v>171.09899999999999</v>
      </c>
    </row>
    <row r="8" spans="1:62" s="11" customFormat="1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3">
        <v>0</v>
      </c>
      <c r="BF8" s="13">
        <v>0</v>
      </c>
      <c r="BG8" s="36">
        <v>0</v>
      </c>
      <c r="BH8" s="13">
        <v>0</v>
      </c>
      <c r="BI8" s="39">
        <v>0</v>
      </c>
      <c r="BJ8" s="13">
        <v>0</v>
      </c>
    </row>
    <row r="9" spans="1:62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3">
        <v>0</v>
      </c>
      <c r="BF9" s="3">
        <v>0</v>
      </c>
      <c r="BG9" s="35">
        <v>0</v>
      </c>
      <c r="BH9" s="3">
        <v>0</v>
      </c>
      <c r="BI9" s="5">
        <v>0</v>
      </c>
      <c r="BJ9" s="3">
        <v>0</v>
      </c>
    </row>
    <row r="10" spans="1:62">
      <c r="B10" s="2" t="s">
        <v>23</v>
      </c>
      <c r="C10" s="3">
        <f t="shared" ref="C10:AX10" si="5">C11+C16+C17</f>
        <v>1292668.7980800001</v>
      </c>
      <c r="D10" s="3">
        <f t="shared" si="5"/>
        <v>1448544.2235000001</v>
      </c>
      <c r="E10" s="3">
        <f t="shared" si="5"/>
        <v>1508095.1678200001</v>
      </c>
      <c r="F10" s="3">
        <f t="shared" si="5"/>
        <v>1033024.79007</v>
      </c>
      <c r="G10" s="3">
        <f t="shared" si="5"/>
        <v>663196.58000000007</v>
      </c>
      <c r="H10" s="3">
        <f t="shared" si="5"/>
        <v>2440396.3790700003</v>
      </c>
      <c r="I10" s="3">
        <f t="shared" si="5"/>
        <v>4142702.9221900003</v>
      </c>
      <c r="J10" s="3">
        <f t="shared" si="5"/>
        <v>4768426.302889999</v>
      </c>
      <c r="K10" s="3">
        <f t="shared" si="5"/>
        <v>4749202.4874200001</v>
      </c>
      <c r="L10" s="3">
        <f t="shared" si="5"/>
        <v>1114538.1903300001</v>
      </c>
      <c r="M10" s="3">
        <f t="shared" si="5"/>
        <v>627044.41709999996</v>
      </c>
      <c r="N10" s="3">
        <f t="shared" si="5"/>
        <v>649718.76066000003</v>
      </c>
      <c r="O10" s="3">
        <f t="shared" si="5"/>
        <v>747311.93767999997</v>
      </c>
      <c r="P10" s="3">
        <f t="shared" si="5"/>
        <v>690823.16697999998</v>
      </c>
      <c r="Q10" s="3">
        <f t="shared" si="5"/>
        <v>608286.07417000004</v>
      </c>
      <c r="R10" s="3">
        <f t="shared" si="5"/>
        <v>457517.109</v>
      </c>
      <c r="S10" s="3">
        <f t="shared" si="5"/>
        <v>894356.88155999989</v>
      </c>
      <c r="T10" s="3">
        <f t="shared" si="5"/>
        <v>742467.14850000001</v>
      </c>
      <c r="U10" s="3">
        <f t="shared" si="5"/>
        <v>1231025.7456</v>
      </c>
      <c r="V10" s="3">
        <f t="shared" si="5"/>
        <v>2499001.2019499997</v>
      </c>
      <c r="W10" s="3">
        <f t="shared" si="5"/>
        <v>4738844.8280800004</v>
      </c>
      <c r="X10" s="3">
        <f t="shared" si="5"/>
        <v>4099247.0349900001</v>
      </c>
      <c r="Y10" s="3">
        <f t="shared" si="5"/>
        <v>741818.83809000009</v>
      </c>
      <c r="Z10" s="3">
        <f t="shared" si="5"/>
        <v>753435.55888000014</v>
      </c>
      <c r="AA10" s="3">
        <f t="shared" si="5"/>
        <v>918052.18151999998</v>
      </c>
      <c r="AB10" s="3">
        <f t="shared" si="5"/>
        <v>847381.2768799999</v>
      </c>
      <c r="AC10" s="3">
        <f t="shared" si="5"/>
        <v>1172223.6844000001</v>
      </c>
      <c r="AD10" s="3">
        <f t="shared" si="5"/>
        <v>401371.05084999988</v>
      </c>
      <c r="AE10" s="3">
        <f t="shared" si="5"/>
        <v>276530.37695999997</v>
      </c>
      <c r="AF10" s="3">
        <f t="shared" si="5"/>
        <v>678715.86524000007</v>
      </c>
      <c r="AG10" s="3">
        <f t="shared" si="5"/>
        <v>3135801.04116</v>
      </c>
      <c r="AH10" s="3">
        <f t="shared" si="5"/>
        <v>3990163.7025199994</v>
      </c>
      <c r="AI10" s="3">
        <f t="shared" si="5"/>
        <v>4403198.5448900005</v>
      </c>
      <c r="AJ10" s="3">
        <f t="shared" si="5"/>
        <v>2378217.20946</v>
      </c>
      <c r="AK10" s="3">
        <f t="shared" si="5"/>
        <v>1093078.8106799999</v>
      </c>
      <c r="AL10" s="3">
        <f t="shared" si="5"/>
        <v>1085022.9575799999</v>
      </c>
      <c r="AM10" s="3">
        <f t="shared" si="5"/>
        <v>998674.26665999985</v>
      </c>
      <c r="AN10" s="3">
        <f t="shared" si="5"/>
        <v>1370673.29486</v>
      </c>
      <c r="AO10" s="3">
        <f t="shared" si="5"/>
        <v>773900.26283999998</v>
      </c>
      <c r="AP10" s="3">
        <f t="shared" si="5"/>
        <v>355762.55881000002</v>
      </c>
      <c r="AQ10" s="3">
        <f t="shared" si="5"/>
        <v>3009271.4196699997</v>
      </c>
      <c r="AR10" s="3">
        <f t="shared" si="5"/>
        <v>3016148.3689099997</v>
      </c>
      <c r="AS10" s="3">
        <f t="shared" si="5"/>
        <v>4306398.1863139998</v>
      </c>
      <c r="AT10" s="3">
        <f t="shared" si="5"/>
        <v>3513448.6315600001</v>
      </c>
      <c r="AU10" s="3">
        <f t="shared" si="5"/>
        <v>3418613.68756</v>
      </c>
      <c r="AV10" s="3">
        <f t="shared" si="5"/>
        <v>1615390.2226099998</v>
      </c>
      <c r="AW10" s="3">
        <f t="shared" si="5"/>
        <v>755175.25060000003</v>
      </c>
      <c r="AX10" s="3">
        <f t="shared" si="5"/>
        <v>834250.58441000001</v>
      </c>
      <c r="AY10" s="3">
        <f>AY11+AY16+AY17+AY13</f>
        <v>1449890.5353600001</v>
      </c>
      <c r="AZ10" s="3">
        <f t="shared" ref="AZ10:BB10" si="6">AZ11+AZ16+AZ17+AZ13</f>
        <v>1366137.7348000002</v>
      </c>
      <c r="BA10" s="3">
        <f t="shared" si="6"/>
        <v>1453026.38469</v>
      </c>
      <c r="BB10" s="3">
        <f t="shared" si="6"/>
        <v>1272534.3855400002</v>
      </c>
      <c r="BC10" s="3">
        <f t="shared" ref="BC10:BJ10" si="7">BC11+BC16+BC17+BC13</f>
        <v>573270.15776999993</v>
      </c>
      <c r="BD10" s="3">
        <f t="shared" si="7"/>
        <v>874146.53911999997</v>
      </c>
      <c r="BE10" s="3">
        <f t="shared" si="7"/>
        <v>756668.30012999999</v>
      </c>
      <c r="BF10" s="3">
        <f t="shared" si="7"/>
        <v>227662.37644999998</v>
      </c>
      <c r="BG10" s="35">
        <f t="shared" si="7"/>
        <v>914968.7893399999</v>
      </c>
      <c r="BH10" s="35">
        <f>BH11+BH16+BH17+BH13</f>
        <v>1247254.6499599998</v>
      </c>
      <c r="BI10" s="35">
        <f>BI11+BI16+BI17+BI13</f>
        <v>1277518.6470699999</v>
      </c>
      <c r="BJ10" s="35">
        <f>BJ11+BJ16+BJ17+BJ13</f>
        <v>1548916.8495100001</v>
      </c>
    </row>
    <row r="11" spans="1:62" s="11" customFormat="1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  <c r="BE11" s="13">
        <v>183337.94822999998</v>
      </c>
      <c r="BF11" s="13">
        <v>194924.85339999996</v>
      </c>
      <c r="BG11" s="36">
        <v>239031.05734</v>
      </c>
      <c r="BH11" s="13">
        <v>316319.95995999995</v>
      </c>
      <c r="BI11" s="13">
        <v>432835.80849999998</v>
      </c>
      <c r="BJ11" s="13">
        <v>617081.03312000004</v>
      </c>
    </row>
    <row r="12" spans="1:62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  <c r="BE12" s="3">
        <v>561.31587000000002</v>
      </c>
      <c r="BF12" s="3">
        <v>4521.3522199999998</v>
      </c>
      <c r="BG12" s="35">
        <v>-831.7946199999999</v>
      </c>
      <c r="BH12" s="3">
        <v>76.554250000000025</v>
      </c>
      <c r="BI12" s="24">
        <v>833.13005999999996</v>
      </c>
      <c r="BJ12" s="3">
        <v>1.2029900000379712</v>
      </c>
    </row>
    <row r="13" spans="1:62" s="20" customFormat="1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E13" si="8">SUM(AO14:AO15)</f>
        <v>0</v>
      </c>
      <c r="AP13" s="23">
        <f t="shared" si="8"/>
        <v>0</v>
      </c>
      <c r="AQ13" s="23">
        <f t="shared" si="8"/>
        <v>0</v>
      </c>
      <c r="AR13" s="23">
        <f t="shared" si="8"/>
        <v>0</v>
      </c>
      <c r="AS13" s="23">
        <f t="shared" si="8"/>
        <v>0</v>
      </c>
      <c r="AT13" s="23">
        <f t="shared" si="8"/>
        <v>0</v>
      </c>
      <c r="AU13" s="23">
        <f t="shared" si="8"/>
        <v>0</v>
      </c>
      <c r="AV13" s="23">
        <f t="shared" si="8"/>
        <v>0</v>
      </c>
      <c r="AW13" s="23">
        <f t="shared" si="8"/>
        <v>0</v>
      </c>
      <c r="AX13" s="23">
        <f t="shared" si="8"/>
        <v>0</v>
      </c>
      <c r="AY13" s="23">
        <f t="shared" si="8"/>
        <v>884517.55099999998</v>
      </c>
      <c r="AZ13" s="23">
        <f t="shared" si="8"/>
        <v>828701.09400000004</v>
      </c>
      <c r="BA13" s="23">
        <f t="shared" si="8"/>
        <v>925116.10100000002</v>
      </c>
      <c r="BB13" s="23">
        <f t="shared" si="8"/>
        <v>873907.19200000004</v>
      </c>
      <c r="BC13" s="23">
        <f t="shared" si="8"/>
        <v>292925.90999999997</v>
      </c>
      <c r="BD13" s="23">
        <f t="shared" si="8"/>
        <v>687237.7</v>
      </c>
      <c r="BE13" s="23">
        <f t="shared" si="8"/>
        <v>572792.53399999999</v>
      </c>
      <c r="BF13" s="23">
        <f>SUM(BF14:BF15)</f>
        <v>32729.436999999998</v>
      </c>
      <c r="BG13" s="37">
        <f>SUM(BG14:BG15)</f>
        <v>675937.73199999996</v>
      </c>
      <c r="BH13" s="37">
        <f>SUM(BH14:BH15)</f>
        <v>930934.69</v>
      </c>
      <c r="BI13" s="37">
        <f>SUM(BI14:BI15)</f>
        <v>844673.44400000002</v>
      </c>
      <c r="BJ13" s="37">
        <f>SUM(BJ14:BJ15)</f>
        <v>931746.42799999996</v>
      </c>
    </row>
    <row r="14" spans="1:62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  <c r="BE14" s="3">
        <v>0</v>
      </c>
      <c r="BF14" s="3">
        <v>0</v>
      </c>
      <c r="BG14" s="35">
        <v>0</v>
      </c>
      <c r="BH14" s="3">
        <v>0</v>
      </c>
      <c r="BI14" s="5">
        <v>0</v>
      </c>
      <c r="BJ14" s="3">
        <v>0</v>
      </c>
    </row>
    <row r="15" spans="1:62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  <c r="BE15" s="3">
        <v>572792.53399999999</v>
      </c>
      <c r="BF15" s="3">
        <v>32729.436999999998</v>
      </c>
      <c r="BG15" s="35">
        <v>675937.73199999996</v>
      </c>
      <c r="BH15" s="3">
        <v>930934.69</v>
      </c>
      <c r="BI15" s="3">
        <v>844673.44400000002</v>
      </c>
      <c r="BJ15" s="3">
        <v>931746.42799999996</v>
      </c>
    </row>
    <row r="16" spans="1:62" s="11" customFormat="1">
      <c r="B16" s="12" t="s">
        <v>21</v>
      </c>
      <c r="C16" s="13">
        <f>C8</f>
        <v>248245.77888000003</v>
      </c>
      <c r="D16" s="13">
        <f t="shared" ref="D16:BC16" si="9">D8</f>
        <v>803540.81330000004</v>
      </c>
      <c r="E16" s="13">
        <f t="shared" si="9"/>
        <v>877484.69117999997</v>
      </c>
      <c r="F16" s="13">
        <f t="shared" si="9"/>
        <v>605705.25951</v>
      </c>
      <c r="G16" s="13">
        <f t="shared" si="9"/>
        <v>428756.10768000002</v>
      </c>
      <c r="H16" s="13">
        <f t="shared" si="9"/>
        <v>2247628.3246500003</v>
      </c>
      <c r="I16" s="13">
        <f t="shared" si="9"/>
        <v>3963186.7352700001</v>
      </c>
      <c r="J16" s="13">
        <f t="shared" si="9"/>
        <v>4586425.8833599994</v>
      </c>
      <c r="K16" s="13">
        <f t="shared" si="9"/>
        <v>4540064.7015899997</v>
      </c>
      <c r="L16" s="13">
        <f t="shared" si="9"/>
        <v>632547.01835999999</v>
      </c>
      <c r="M16" s="13">
        <f t="shared" si="9"/>
        <v>5295.80386</v>
      </c>
      <c r="N16" s="13">
        <f t="shared" si="9"/>
        <v>0</v>
      </c>
      <c r="O16" s="13">
        <f t="shared" si="9"/>
        <v>0</v>
      </c>
      <c r="P16" s="13">
        <f t="shared" si="9"/>
        <v>9612.9415900000004</v>
      </c>
      <c r="Q16" s="13">
        <f t="shared" si="9"/>
        <v>0</v>
      </c>
      <c r="R16" s="13">
        <f t="shared" si="9"/>
        <v>0</v>
      </c>
      <c r="S16" s="13">
        <f t="shared" si="9"/>
        <v>594583.77391999995</v>
      </c>
      <c r="T16" s="13">
        <f t="shared" si="9"/>
        <v>555865.26450000005</v>
      </c>
      <c r="U16" s="13">
        <f t="shared" si="9"/>
        <v>1035329.4155700001</v>
      </c>
      <c r="V16" s="13">
        <f t="shared" si="9"/>
        <v>2294567.1308999998</v>
      </c>
      <c r="W16" s="13">
        <f t="shared" si="9"/>
        <v>4488644.4917700002</v>
      </c>
      <c r="X16" s="13">
        <f t="shared" si="9"/>
        <v>3651088.6628999999</v>
      </c>
      <c r="Y16" s="13">
        <f t="shared" si="9"/>
        <v>210387.46758000003</v>
      </c>
      <c r="Z16" s="13">
        <f t="shared" si="9"/>
        <v>142421.74328</v>
      </c>
      <c r="AA16" s="13">
        <f t="shared" si="9"/>
        <v>210390.88368</v>
      </c>
      <c r="AB16" s="13">
        <f t="shared" si="9"/>
        <v>62640.017469999999</v>
      </c>
      <c r="AC16" s="13">
        <f t="shared" si="9"/>
        <v>408084.93296000006</v>
      </c>
      <c r="AD16" s="13">
        <f t="shared" si="9"/>
        <v>5825.676449999999</v>
      </c>
      <c r="AE16" s="13">
        <f t="shared" si="9"/>
        <v>54404.009279999991</v>
      </c>
      <c r="AF16" s="13">
        <f t="shared" si="9"/>
        <v>489335.94394000008</v>
      </c>
      <c r="AG16" s="13">
        <f t="shared" si="9"/>
        <v>2943467.0496</v>
      </c>
      <c r="AH16" s="13">
        <f t="shared" si="9"/>
        <v>3800136.7770399996</v>
      </c>
      <c r="AI16" s="13">
        <f t="shared" si="9"/>
        <v>4191078.3702200004</v>
      </c>
      <c r="AJ16" s="13">
        <f t="shared" si="9"/>
        <v>1987766.7171400001</v>
      </c>
      <c r="AK16" s="13">
        <f t="shared" si="9"/>
        <v>596440.84355999995</v>
      </c>
      <c r="AL16" s="13">
        <f t="shared" si="9"/>
        <v>404938.82714999997</v>
      </c>
      <c r="AM16" s="13">
        <f t="shared" si="9"/>
        <v>211260.45618000001</v>
      </c>
      <c r="AN16" s="13">
        <f t="shared" si="9"/>
        <v>803456.47146000003</v>
      </c>
      <c r="AO16" s="13">
        <f t="shared" si="9"/>
        <v>211488.17112000001</v>
      </c>
      <c r="AP16" s="13">
        <f t="shared" si="9"/>
        <v>445.45214999999996</v>
      </c>
      <c r="AQ16" s="13">
        <f t="shared" si="9"/>
        <v>2730090.08134</v>
      </c>
      <c r="AR16" s="13">
        <f t="shared" si="9"/>
        <v>2841333.6007499998</v>
      </c>
      <c r="AS16" s="13">
        <f t="shared" si="9"/>
        <v>4114744.1581600001</v>
      </c>
      <c r="AT16" s="13">
        <f t="shared" si="9"/>
        <v>3307597.1165200002</v>
      </c>
      <c r="AU16" s="13">
        <f t="shared" si="9"/>
        <v>3173471.3315000003</v>
      </c>
      <c r="AV16" s="13">
        <f t="shared" si="9"/>
        <v>1243345.9323399998</v>
      </c>
      <c r="AW16" s="13">
        <f t="shared" si="9"/>
        <v>277465.43156</v>
      </c>
      <c r="AX16" s="13">
        <f t="shared" si="9"/>
        <v>265492.40727000003</v>
      </c>
      <c r="AY16" s="13">
        <f t="shared" si="9"/>
        <v>0</v>
      </c>
      <c r="AZ16" s="13">
        <f t="shared" si="9"/>
        <v>0</v>
      </c>
      <c r="BA16" s="13">
        <f t="shared" si="9"/>
        <v>0</v>
      </c>
      <c r="BB16" s="13">
        <f t="shared" si="9"/>
        <v>0</v>
      </c>
      <c r="BC16" s="13">
        <f t="shared" si="9"/>
        <v>0</v>
      </c>
      <c r="BD16" s="13">
        <v>0</v>
      </c>
      <c r="BE16" s="13">
        <v>0</v>
      </c>
      <c r="BF16" s="13">
        <v>0</v>
      </c>
      <c r="BG16" s="36">
        <v>0</v>
      </c>
      <c r="BH16" s="13">
        <v>0</v>
      </c>
      <c r="BI16" s="19">
        <v>0</v>
      </c>
      <c r="BJ16" s="13">
        <v>0</v>
      </c>
    </row>
    <row r="17" spans="2:62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  <c r="BE17" s="3">
        <v>537.81790000000001</v>
      </c>
      <c r="BF17" s="3">
        <v>8.0860500000000002</v>
      </c>
      <c r="BG17" s="35">
        <v>0</v>
      </c>
      <c r="BH17" s="3">
        <v>0</v>
      </c>
      <c r="BI17" s="24">
        <v>9.3945699999999999</v>
      </c>
      <c r="BJ17" s="3">
        <v>89.388390000000001</v>
      </c>
    </row>
    <row r="18" spans="2:62" s="11" customFormat="1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  <c r="BE18" s="13">
        <f>5005188*10.56/1000</f>
        <v>52854.785280000004</v>
      </c>
      <c r="BF18" s="13">
        <f>5935464*10.59/1000</f>
        <v>62856.563759999997</v>
      </c>
      <c r="BG18" s="36">
        <f>5546029*10.56/1000</f>
        <v>58566.06624</v>
      </c>
      <c r="BH18" s="13">
        <f>5399412*10.51/1000</f>
        <v>56747.820119999997</v>
      </c>
      <c r="BI18" s="13">
        <f>5585412*10.49/1000</f>
        <v>58590.971880000005</v>
      </c>
      <c r="BJ18" s="13">
        <f>6869713*10.5/1000</f>
        <v>72131.986499999999</v>
      </c>
    </row>
    <row r="19" spans="2:62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  <c r="BE19" s="3">
        <v>-1460.184</v>
      </c>
      <c r="BF19" s="3">
        <v>4200.1422599999996</v>
      </c>
      <c r="BG19" s="35">
        <v>1044.5204399999998</v>
      </c>
      <c r="BH19" s="3">
        <v>-992.89021000000002</v>
      </c>
      <c r="BI19" s="24">
        <v>807.34186999999997</v>
      </c>
      <c r="BJ19" s="3">
        <v>14791.0245</v>
      </c>
    </row>
    <row r="20" spans="2:62" s="11" customFormat="1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  <c r="BE20" s="13">
        <v>18438</v>
      </c>
      <c r="BF20" s="13">
        <v>2443</v>
      </c>
      <c r="BG20" s="36">
        <v>4745</v>
      </c>
      <c r="BH20" s="13">
        <v>2071.2217691030896</v>
      </c>
      <c r="BI20" s="13">
        <v>9336.3304881000004</v>
      </c>
      <c r="BJ20" s="13">
        <v>9660.2101208400036</v>
      </c>
    </row>
    <row r="21" spans="2:62" s="11" customFormat="1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  <c r="BE21" s="13">
        <v>28667</v>
      </c>
      <c r="BF21" s="13">
        <v>17066</v>
      </c>
      <c r="BG21" s="36">
        <v>12083</v>
      </c>
      <c r="BH21" s="13">
        <v>31137.439002472191</v>
      </c>
      <c r="BI21" s="13">
        <v>19538.175158540005</v>
      </c>
      <c r="BJ21" s="13">
        <v>30353.525922330005</v>
      </c>
    </row>
    <row r="22" spans="2:62">
      <c r="BD22" s="26"/>
    </row>
    <row r="23" spans="2:62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10">O3/C3-1</f>
        <v>-0.28598500179806963</v>
      </c>
      <c r="P23" s="1">
        <f t="shared" si="10"/>
        <v>4.0516758797212171E-2</v>
      </c>
      <c r="Q23" s="1">
        <f t="shared" si="10"/>
        <v>-3.7273894462553581E-2</v>
      </c>
      <c r="R23" s="1">
        <f t="shared" si="10"/>
        <v>4.8336957107993461E-2</v>
      </c>
      <c r="S23" s="1">
        <f t="shared" si="10"/>
        <v>0.28542162341447752</v>
      </c>
      <c r="T23" s="1">
        <f t="shared" si="10"/>
        <v>-4.1468318659507841E-2</v>
      </c>
      <c r="U23" s="1">
        <f t="shared" si="10"/>
        <v>9.0107171433269295E-2</v>
      </c>
      <c r="V23" s="1">
        <f t="shared" si="10"/>
        <v>0.12019618570218071</v>
      </c>
      <c r="W23" s="1">
        <f t="shared" si="10"/>
        <v>0.19254601019719031</v>
      </c>
      <c r="X23" s="1">
        <f t="shared" si="10"/>
        <v>-5.293497782865475E-2</v>
      </c>
      <c r="Y23" s="1">
        <f t="shared" si="10"/>
        <v>-0.14790992221013277</v>
      </c>
      <c r="Z23" s="1">
        <f t="shared" si="10"/>
        <v>-6.1384956796255552E-2</v>
      </c>
      <c r="AA23" s="1">
        <f t="shared" si="10"/>
        <v>-4.8855024055258101E-2</v>
      </c>
      <c r="AB23" s="1">
        <f t="shared" si="10"/>
        <v>0.14901499628383474</v>
      </c>
      <c r="AC23" s="1">
        <f t="shared" si="10"/>
        <v>0.26176129299095052</v>
      </c>
      <c r="AD23" s="1">
        <f t="shared" si="10"/>
        <v>-0.13581370677059379</v>
      </c>
      <c r="AE23" s="1">
        <f t="shared" si="10"/>
        <v>-0.27733865033454197</v>
      </c>
      <c r="AF23" s="1">
        <f t="shared" si="10"/>
        <v>1.3745153356933271E-2</v>
      </c>
      <c r="AG23" s="1">
        <f t="shared" si="10"/>
        <v>3.6431861985728675E-2</v>
      </c>
      <c r="AH23" s="1">
        <f t="shared" si="10"/>
        <v>-0.12194458603456537</v>
      </c>
      <c r="AI23" s="1">
        <f t="shared" si="10"/>
        <v>-0.13646308240633453</v>
      </c>
      <c r="AJ23" s="1">
        <f t="shared" si="10"/>
        <v>-0.13385994875326701</v>
      </c>
      <c r="AK23" s="1">
        <f t="shared" si="10"/>
        <v>-6.7774284267495988E-2</v>
      </c>
      <c r="AL23" s="1">
        <f t="shared" si="10"/>
        <v>0.12590883323157831</v>
      </c>
      <c r="AM23" s="1">
        <f t="shared" ref="AM23" si="11">AM3/AA3-1</f>
        <v>0.11297207672794496</v>
      </c>
      <c r="AN23" s="1">
        <f t="shared" ref="AN23:AO23" si="12">AN3/AB3-1</f>
        <v>-0.27443853421245035</v>
      </c>
      <c r="AO23" s="1">
        <f t="shared" si="12"/>
        <v>-0.26539995122519011</v>
      </c>
      <c r="AP23" s="1">
        <f t="shared" ref="AP23" si="13">AP3/AD3-1</f>
        <v>-9.4304947885345047E-2</v>
      </c>
      <c r="AQ23" s="1">
        <f t="shared" ref="AQ23" si="14">AQ3/AE3-1</f>
        <v>0.2580668963720405</v>
      </c>
      <c r="AR23" s="1">
        <f t="shared" ref="AR23" si="15">AR3/AF3-1</f>
        <v>-9.0957024449320079E-2</v>
      </c>
      <c r="AS23" s="1">
        <f t="shared" ref="AS23" si="16">AS3/AG3-1</f>
        <v>-7.9975510050833365E-2</v>
      </c>
      <c r="AT23" s="1">
        <f t="shared" ref="AT23" si="17">AT3/AH3-1</f>
        <v>0.14049726434378851</v>
      </c>
      <c r="AU23" s="1">
        <f t="shared" ref="AU23" si="18">AU3/AI3-1</f>
        <v>0.16100362135393009</v>
      </c>
      <c r="AV23" s="1">
        <f t="shared" ref="AV23" si="19">AV3/AJ3-1</f>
        <v>-4.4821376802785862E-2</v>
      </c>
      <c r="AW23" s="1">
        <f t="shared" ref="AW23" si="20">AW3/AK3-1</f>
        <v>-3.4129168659907005E-2</v>
      </c>
      <c r="AX23" s="1">
        <f t="shared" ref="AX23" si="21">AX3/AL3-1</f>
        <v>-0.15437843844103449</v>
      </c>
      <c r="AY23" s="1">
        <f t="shared" ref="AY23" si="22">AY3/AM3-1</f>
        <v>0.84468705193153237</v>
      </c>
      <c r="AZ23" s="1">
        <f>AZ3/AN3-1</f>
        <v>1.3960780066609635</v>
      </c>
      <c r="BA23" s="1">
        <f t="shared" ref="BA23" si="23">BA3/AO3-1</f>
        <v>1.5955508348531802</v>
      </c>
      <c r="BB23" s="1">
        <f t="shared" ref="BB23" si="24">BB3/AP3-1</f>
        <v>2.558413498298771</v>
      </c>
      <c r="BC23" s="1">
        <f t="shared" ref="BC23" si="25">BC3/AQ3-1</f>
        <v>1.0716961047960347</v>
      </c>
      <c r="BD23" s="1">
        <f t="shared" ref="BD23:BJ23" si="26">BD3/AR3-1</f>
        <v>4.0653984154775413</v>
      </c>
      <c r="BE23" s="1">
        <f t="shared" si="26"/>
        <v>3.1057823118090875</v>
      </c>
      <c r="BF23" s="1">
        <f t="shared" si="26"/>
        <v>0.1558216194423947</v>
      </c>
      <c r="BG23" s="1">
        <f t="shared" si="26"/>
        <v>2.6475629576522022</v>
      </c>
      <c r="BH23" s="1">
        <f t="shared" si="26"/>
        <v>2.2414754968617858</v>
      </c>
      <c r="BI23" s="1">
        <f t="shared" si="26"/>
        <v>1.6683607189279144</v>
      </c>
      <c r="BJ23" s="1">
        <f t="shared" si="26"/>
        <v>1.6857196371990146</v>
      </c>
    </row>
    <row r="24" spans="2:62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7">O11/C11-1</f>
        <v>-0.28447389233873766</v>
      </c>
      <c r="P24" s="1">
        <f t="shared" si="27"/>
        <v>5.6134300404354631E-2</v>
      </c>
      <c r="Q24" s="1">
        <f t="shared" si="27"/>
        <v>-3.5401255286699573E-2</v>
      </c>
      <c r="R24" s="1">
        <f t="shared" si="27"/>
        <v>7.0555862261874047E-2</v>
      </c>
      <c r="S24" s="1">
        <f t="shared" si="27"/>
        <v>0.27632235982521314</v>
      </c>
      <c r="T24" s="1">
        <f t="shared" si="27"/>
        <v>-3.2938071252859413E-2</v>
      </c>
      <c r="U24" s="1">
        <f t="shared" si="27"/>
        <v>8.9159648341916142E-2</v>
      </c>
      <c r="V24" s="1">
        <f t="shared" si="27"/>
        <v>0.12274518229347198</v>
      </c>
      <c r="W24" s="1">
        <f t="shared" si="27"/>
        <v>0.19634209244893785</v>
      </c>
      <c r="X24" s="1">
        <f t="shared" si="27"/>
        <v>-7.2156217172717696E-2</v>
      </c>
      <c r="Y24" s="1">
        <f t="shared" si="27"/>
        <v>-0.14340683724376346</v>
      </c>
      <c r="Z24" s="1">
        <f t="shared" si="27"/>
        <v>-5.9571844625022852E-2</v>
      </c>
      <c r="AA24" s="1">
        <f t="shared" ref="AA24:AL24" si="28">AA11/O11-1</f>
        <v>-5.3057682931031191E-2</v>
      </c>
      <c r="AB24" s="1">
        <f t="shared" si="28"/>
        <v>0.15198103340378855</v>
      </c>
      <c r="AC24" s="1">
        <f t="shared" si="28"/>
        <v>0.25621608629239034</v>
      </c>
      <c r="AD24" s="1">
        <f t="shared" si="28"/>
        <v>-0.13536216901541009</v>
      </c>
      <c r="AE24" s="1">
        <f t="shared" si="28"/>
        <v>-0.26591893601246552</v>
      </c>
      <c r="AF24" s="1">
        <f t="shared" si="28"/>
        <v>1.284595185824533E-2</v>
      </c>
      <c r="AG24" s="1">
        <f t="shared" si="28"/>
        <v>-3.3477741047441723E-2</v>
      </c>
      <c r="AH24" s="1">
        <f t="shared" si="28"/>
        <v>-7.8842238168322254E-2</v>
      </c>
      <c r="AI24" s="1">
        <f t="shared" si="28"/>
        <v>-0.15219868286994787</v>
      </c>
      <c r="AJ24" s="1">
        <f t="shared" si="28"/>
        <v>-0.1269240426197914</v>
      </c>
      <c r="AK24" s="1">
        <f t="shared" si="28"/>
        <v>-6.5471113149774718E-2</v>
      </c>
      <c r="AL24" s="1">
        <f t="shared" si="28"/>
        <v>0.11304214907509835</v>
      </c>
      <c r="AM24" s="1">
        <f t="shared" ref="AM24" si="29">AM11/AA11-1</f>
        <v>0.11269870612315391</v>
      </c>
      <c r="AN24" s="1">
        <f t="shared" ref="AN24:AO24" si="30">AN11/AB11-1</f>
        <v>-0.2771925566568828</v>
      </c>
      <c r="AO24" s="1">
        <f t="shared" si="30"/>
        <v>-0.2639921864188296</v>
      </c>
      <c r="AP24" s="1">
        <f t="shared" ref="AP24" si="31">AP11/AD11-1</f>
        <v>-0.10290012679769034</v>
      </c>
      <c r="AQ24" s="1">
        <f t="shared" ref="AQ24" si="32">AQ11/AE11-1</f>
        <v>0.24862380961729746</v>
      </c>
      <c r="AR24" s="1">
        <f t="shared" ref="AR24" si="33">AR11/AF11-1</f>
        <v>-8.0338840775260767E-2</v>
      </c>
      <c r="AS24" s="1">
        <f t="shared" ref="AS24" si="34">AS11/AG11-1</f>
        <v>1.2149264824649508E-2</v>
      </c>
      <c r="AT24" s="1">
        <f t="shared" ref="AT24" si="35">AT11/AH11-1</f>
        <v>8.4715026285630435E-2</v>
      </c>
      <c r="AU24" s="1">
        <f t="shared" ref="AU24" si="36">AU11/AI11-1</f>
        <v>0.14515967223722437</v>
      </c>
      <c r="AV24" s="1">
        <f t="shared" ref="AV24" si="37">AV11/AJ11-1</f>
        <v>-5.3151116590196779E-2</v>
      </c>
      <c r="AW24" s="1">
        <f t="shared" ref="AW24" si="38">AW11/AK11-1</f>
        <v>-3.9012927167765943E-2</v>
      </c>
      <c r="AX24" s="1">
        <f t="shared" ref="AX24" si="39">AX11/AL11-1</f>
        <v>-0.16369968039043792</v>
      </c>
      <c r="AY24" s="1">
        <f t="shared" ref="AY24" si="40">AY11/AM11-1</f>
        <v>-0.28198746728184232</v>
      </c>
      <c r="AZ24" s="1">
        <f t="shared" ref="AZ24" si="41">AZ11/AN11-1</f>
        <v>-5.2502290784487204E-2</v>
      </c>
      <c r="BA24" s="1">
        <f t="shared" ref="BA24" si="42">BA11/AO11-1</f>
        <v>-6.1346134867912627E-2</v>
      </c>
      <c r="BB24" s="1">
        <f t="shared" ref="BB24" si="43">BB11/AP11-1</f>
        <v>0.12338809361956882</v>
      </c>
      <c r="BC24" s="1">
        <f t="shared" ref="BC24:BJ24" si="44">BC11/AQ11-1</f>
        <v>2.2169811955868202E-2</v>
      </c>
      <c r="BD24" s="1">
        <f t="shared" si="44"/>
        <v>7.7520568274712653E-2</v>
      </c>
      <c r="BE24" s="1">
        <f t="shared" si="44"/>
        <v>-3.9791925424287999E-2</v>
      </c>
      <c r="BF24" s="1">
        <f t="shared" si="44"/>
        <v>-4.4710166400307783E-2</v>
      </c>
      <c r="BG24" s="1">
        <f t="shared" si="44"/>
        <v>-1.5974595043998452E-2</v>
      </c>
      <c r="BH24" s="1">
        <f t="shared" si="44"/>
        <v>-0.1443819242787544</v>
      </c>
      <c r="BI24" s="1">
        <f t="shared" si="44"/>
        <v>-9.3086807158588414E-2</v>
      </c>
      <c r="BJ24" s="1">
        <f t="shared" si="44"/>
        <v>8.4968911987424178E-2</v>
      </c>
    </row>
    <row r="25" spans="2:62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5">O8/C8-1</f>
        <v>-1</v>
      </c>
      <c r="P25" s="1">
        <f t="shared" si="45"/>
        <v>-0.98803677245649624</v>
      </c>
      <c r="Q25" s="1">
        <f t="shared" si="45"/>
        <v>-1</v>
      </c>
      <c r="R25" s="1">
        <f t="shared" si="45"/>
        <v>-1</v>
      </c>
      <c r="S25" s="1">
        <f t="shared" si="45"/>
        <v>0.38676455744804117</v>
      </c>
      <c r="T25" s="1">
        <f t="shared" si="45"/>
        <v>-0.75268808530139908</v>
      </c>
      <c r="U25" s="1">
        <f t="shared" si="45"/>
        <v>-0.73876340310786137</v>
      </c>
      <c r="V25" s="1">
        <f t="shared" si="45"/>
        <v>-0.49970473975717933</v>
      </c>
      <c r="W25" s="1">
        <f t="shared" si="45"/>
        <v>-1.1325875995113366E-2</v>
      </c>
      <c r="X25" s="1">
        <f t="shared" si="45"/>
        <v>4.7720431160455874</v>
      </c>
      <c r="Y25" s="1">
        <f t="shared" si="45"/>
        <v>38.727201599947477</v>
      </c>
      <c r="Z25" s="1" t="e">
        <f t="shared" si="45"/>
        <v>#DIV/0!</v>
      </c>
      <c r="AA25" s="1" t="e">
        <f t="shared" ref="AA25:AL25" si="46">AA8/O8-1</f>
        <v>#DIV/0!</v>
      </c>
      <c r="AB25" s="1">
        <f t="shared" si="46"/>
        <v>5.5162174224757772</v>
      </c>
      <c r="AC25" s="1" t="e">
        <f t="shared" si="46"/>
        <v>#DIV/0!</v>
      </c>
      <c r="AD25" s="1" t="e">
        <f t="shared" si="46"/>
        <v>#DIV/0!</v>
      </c>
      <c r="AE25" s="1">
        <f t="shared" si="46"/>
        <v>-0.90850068288725294</v>
      </c>
      <c r="AF25" s="1">
        <f t="shared" si="46"/>
        <v>-0.11968605489289386</v>
      </c>
      <c r="AG25" s="1">
        <f t="shared" si="46"/>
        <v>1.8430246502553738</v>
      </c>
      <c r="AH25" s="1">
        <f t="shared" si="46"/>
        <v>0.65614539050311826</v>
      </c>
      <c r="AI25" s="1">
        <f t="shared" si="46"/>
        <v>-6.6293091844451424E-2</v>
      </c>
      <c r="AJ25" s="1">
        <f t="shared" si="46"/>
        <v>-0.45556876299981452</v>
      </c>
      <c r="AK25" s="1">
        <f t="shared" si="46"/>
        <v>1.8349637477013823</v>
      </c>
      <c r="AL25" s="1">
        <f t="shared" si="46"/>
        <v>1.8432374005835155</v>
      </c>
      <c r="AM25" s="1">
        <f t="shared" ref="AM25" si="47">AM8/AA8-1</f>
        <v>4.1331282268037839E-3</v>
      </c>
      <c r="AN25" s="1">
        <f t="shared" ref="AN25:AO25" si="48">AN8/AB8-1</f>
        <v>11.826568444761323</v>
      </c>
      <c r="AO25" s="1">
        <f t="shared" si="48"/>
        <v>-0.48175452206482272</v>
      </c>
      <c r="AP25" s="1">
        <f t="shared" ref="AP25" si="49">AP8/AD8-1</f>
        <v>-0.92353640751882127</v>
      </c>
      <c r="AQ25" s="1">
        <f t="shared" ref="AQ25" si="50">AQ8/AE8-1</f>
        <v>49.181781039134485</v>
      </c>
      <c r="AR25" s="1">
        <f t="shared" ref="AR25" si="51">AR8/AF8-1</f>
        <v>4.8065090781444617</v>
      </c>
      <c r="AS25" s="1">
        <f t="shared" ref="AS25" si="52">AS8/AG8-1</f>
        <v>0.39792431470200085</v>
      </c>
      <c r="AT25" s="1">
        <f t="shared" ref="AT25" si="53">AT8/AH8-1</f>
        <v>-0.12961103492270831</v>
      </c>
      <c r="AU25" s="1">
        <f t="shared" ref="AU25" si="54">AU8/AI8-1</f>
        <v>-0.24280315203616276</v>
      </c>
      <c r="AV25" s="1">
        <f t="shared" ref="AV25" si="55">AV8/AJ8-1</f>
        <v>-0.37450108122902537</v>
      </c>
      <c r="AW25" s="1">
        <f t="shared" ref="AW25" si="56">AW8/AK8-1</f>
        <v>-0.53479806999151647</v>
      </c>
      <c r="AX25" s="1">
        <f t="shared" ref="AX25" si="57">AX8/AL8-1</f>
        <v>-0.34436416201784803</v>
      </c>
      <c r="AY25" s="1">
        <f t="shared" ref="AY25" si="58">AY8/AM8-1</f>
        <v>-1</v>
      </c>
      <c r="AZ25" s="1">
        <f t="shared" ref="AZ25" si="59">AZ8/AN8-1</f>
        <v>-1</v>
      </c>
      <c r="BA25" s="1">
        <f t="shared" ref="BA25" si="60">BA8/AO8-1</f>
        <v>-1</v>
      </c>
      <c r="BB25" s="1">
        <f t="shared" ref="BB25" si="61">BB8/AP8-1</f>
        <v>-1</v>
      </c>
      <c r="BC25" s="1">
        <f t="shared" ref="BC25:BJ25" si="62">BC8/AQ8-1</f>
        <v>-1</v>
      </c>
      <c r="BD25" s="1">
        <f t="shared" si="62"/>
        <v>-1</v>
      </c>
      <c r="BE25" s="1">
        <f t="shared" si="62"/>
        <v>-1</v>
      </c>
      <c r="BF25" s="1">
        <f t="shared" si="62"/>
        <v>-1</v>
      </c>
      <c r="BG25" s="1">
        <f t="shared" si="62"/>
        <v>-1</v>
      </c>
      <c r="BH25" s="1">
        <f t="shared" si="62"/>
        <v>-1</v>
      </c>
      <c r="BI25" s="1">
        <f t="shared" si="62"/>
        <v>-1</v>
      </c>
      <c r="BJ25" s="1">
        <f t="shared" si="62"/>
        <v>-1</v>
      </c>
    </row>
    <row r="26" spans="2:62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3">O18/C18-1</f>
        <v>0.3777550476421816</v>
      </c>
      <c r="P26" s="1">
        <f t="shared" si="63"/>
        <v>0.11795685370786035</v>
      </c>
      <c r="Q26" s="1">
        <f t="shared" si="63"/>
        <v>0.11351072011628927</v>
      </c>
      <c r="R26" s="1">
        <f t="shared" si="63"/>
        <v>-7.7872706873510444E-2</v>
      </c>
      <c r="S26" s="1">
        <f t="shared" si="63"/>
        <v>-3.7609772419781362E-2</v>
      </c>
      <c r="T26" s="1">
        <f t="shared" si="63"/>
        <v>-7.5834995932845928E-2</v>
      </c>
      <c r="U26" s="1">
        <f t="shared" si="63"/>
        <v>-0.1042288823994254</v>
      </c>
      <c r="V26" s="1">
        <f t="shared" si="63"/>
        <v>-9.9974505669108926E-2</v>
      </c>
      <c r="W26" s="1">
        <f t="shared" si="63"/>
        <v>-0.12343352796219176</v>
      </c>
      <c r="X26" s="1">
        <f t="shared" si="63"/>
        <v>1.4719090238555887E-2</v>
      </c>
      <c r="Y26" s="1">
        <f t="shared" si="63"/>
        <v>-4.7013370227126816E-2</v>
      </c>
      <c r="Z26" s="1">
        <f t="shared" si="63"/>
        <v>-5.8045661097575585E-2</v>
      </c>
      <c r="AA26" s="1">
        <f t="shared" ref="AA26:AL26" si="64">AA18/O18-1</f>
        <v>-1.8490321243275432E-2</v>
      </c>
      <c r="AB26" s="1">
        <f t="shared" si="64"/>
        <v>-6.6252835143846278E-2</v>
      </c>
      <c r="AC26" s="1">
        <f t="shared" si="64"/>
        <v>-1.6431105484206454E-2</v>
      </c>
      <c r="AD26" s="1">
        <f t="shared" si="64"/>
        <v>-4.8983190955845801E-2</v>
      </c>
      <c r="AE26" s="1">
        <f t="shared" si="64"/>
        <v>-0.17927407919919014</v>
      </c>
      <c r="AF26" s="1">
        <f t="shared" si="64"/>
        <v>-0.20418766441235481</v>
      </c>
      <c r="AG26" s="1">
        <f t="shared" si="64"/>
        <v>7.6187029914980275E-2</v>
      </c>
      <c r="AH26" s="1">
        <f t="shared" si="64"/>
        <v>-0.19673027146226874</v>
      </c>
      <c r="AI26" s="1">
        <f t="shared" si="64"/>
        <v>-8.9080984932598195E-2</v>
      </c>
      <c r="AJ26" s="1">
        <f t="shared" si="64"/>
        <v>-0.12630479877752299</v>
      </c>
      <c r="AK26" s="1">
        <f t="shared" si="64"/>
        <v>-0.15947138535479843</v>
      </c>
      <c r="AL26" s="1">
        <f t="shared" si="64"/>
        <v>6.2525831700900092E-2</v>
      </c>
      <c r="AM26" s="1">
        <f t="shared" ref="AM26" si="65">AM18/AA18-1</f>
        <v>-2.0780938179890573E-2</v>
      </c>
      <c r="AN26" s="1">
        <f t="shared" ref="AN26:AO26" si="66">AN18/AB18-1</f>
        <v>3.1896092424991807E-2</v>
      </c>
      <c r="AO26" s="1">
        <f t="shared" si="66"/>
        <v>-4.2801079952408783E-2</v>
      </c>
      <c r="AP26" s="1">
        <f t="shared" ref="AP26" si="67">AP18/AD18-1</f>
        <v>7.5407479524080223E-2</v>
      </c>
      <c r="AQ26" s="1">
        <f t="shared" ref="AQ26" si="68">AQ18/AE18-1</f>
        <v>8.8873189843813982E-2</v>
      </c>
      <c r="AR26" s="1">
        <f t="shared" ref="AR26" si="69">AR18/AF18-1</f>
        <v>9.5646968291647427E-2</v>
      </c>
      <c r="AS26" s="1">
        <f t="shared" ref="AS26" si="70">AS18/AG18-1</f>
        <v>-0.28353914965370841</v>
      </c>
      <c r="AT26" s="1">
        <f t="shared" ref="AT26" si="71">AT18/AH18-1</f>
        <v>-3.428014467782392E-2</v>
      </c>
      <c r="AU26" s="1">
        <f t="shared" ref="AU26" si="72">AU18/AI18-1</f>
        <v>2.420197310826766E-2</v>
      </c>
      <c r="AV26" s="1">
        <f t="shared" ref="AV26" si="73">AV18/AJ18-1</f>
        <v>2.3637346923754965E-2</v>
      </c>
      <c r="AW26" s="1">
        <f>AW18/AK18-1</f>
        <v>9.6689327923209056E-2</v>
      </c>
      <c r="AX26" s="1">
        <f t="shared" ref="AX26" si="74">AX18/AL18-1</f>
        <v>8.3085809846044301E-2</v>
      </c>
      <c r="AY26" s="1">
        <f t="shared" ref="AY26" si="75">AY18/AM18-1</f>
        <v>0.35513219819843056</v>
      </c>
      <c r="AZ26" s="1">
        <f t="shared" ref="AZ26" si="76">AZ18/AN18-1</f>
        <v>0.25691015839232856</v>
      </c>
      <c r="BA26" s="1">
        <f t="shared" ref="BA26" si="77">BA18/AO18-1</f>
        <v>0.50571128264602505</v>
      </c>
      <c r="BB26" s="1">
        <f t="shared" ref="BB26" si="78">BB18/AP18-1</f>
        <v>0.39716035286919582</v>
      </c>
      <c r="BC26" s="1">
        <f t="shared" ref="BC26:BJ26" si="79">BC18/AQ18-1</f>
        <v>0.40925124284279013</v>
      </c>
      <c r="BD26" s="1">
        <f t="shared" si="79"/>
        <v>0.30288632789526115</v>
      </c>
      <c r="BE26" s="1">
        <f t="shared" si="79"/>
        <v>0.58960854570096544</v>
      </c>
      <c r="BF26" s="1">
        <f t="shared" si="79"/>
        <v>0.91994121469830481</v>
      </c>
      <c r="BG26" s="1">
        <f t="shared" si="79"/>
        <v>0.52122542899743673</v>
      </c>
      <c r="BH26" s="1">
        <f t="shared" si="79"/>
        <v>0.14310906585982841</v>
      </c>
      <c r="BI26" s="1">
        <f t="shared" si="79"/>
        <v>0.15678637126449013</v>
      </c>
      <c r="BJ26" s="1">
        <f t="shared" si="79"/>
        <v>0.1628630051793305</v>
      </c>
    </row>
    <row r="27" spans="2:6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6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2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62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62">
      <c r="AA32" s="1"/>
      <c r="AB32" s="9"/>
      <c r="AC32" s="9"/>
      <c r="AD32" s="9"/>
      <c r="AE32" s="9"/>
      <c r="AF32" s="9"/>
      <c r="AG32" s="9"/>
      <c r="AH32" s="9"/>
    </row>
    <row r="33" spans="27:57">
      <c r="AA33" s="1"/>
      <c r="AB33" s="9"/>
      <c r="AC33" s="9"/>
      <c r="AD33" s="9"/>
      <c r="AE33" s="9"/>
      <c r="AF33" s="9"/>
      <c r="AG33" s="9"/>
      <c r="AH33" s="9"/>
      <c r="BE33" s="38"/>
    </row>
    <row r="34" spans="27:57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3:N26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3:AJ26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3:BJ26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zoomScale="145" zoomScaleNormal="145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5.5"/>
  <cols>
    <col min="1" max="1" width="19.08984375" style="4" bestFit="1" customWidth="1"/>
    <col min="2" max="2" width="43.7265625" style="2" customWidth="1"/>
    <col min="3" max="4" width="11.54296875" style="5" bestFit="1" customWidth="1"/>
    <col min="5" max="5" width="12.90625" style="5" bestFit="1" customWidth="1"/>
    <col min="6" max="12" width="11.54296875" style="5" bestFit="1" customWidth="1"/>
    <col min="13" max="13" width="12.90625" style="5" bestFit="1" customWidth="1"/>
    <col min="14" max="14" width="11.54296875" style="5" bestFit="1" customWidth="1"/>
    <col min="15" max="15" width="11.54296875" bestFit="1" customWidth="1"/>
    <col min="16" max="16" width="11.453125" bestFit="1" customWidth="1"/>
    <col min="17" max="17" width="11.90625" customWidth="1"/>
    <col min="18" max="18" width="11.1796875" customWidth="1"/>
    <col min="19" max="19" width="12.6328125" customWidth="1"/>
    <col min="20" max="20" width="11.08984375" customWidth="1"/>
    <col min="21" max="21" width="10.36328125" customWidth="1"/>
    <col min="22" max="22" width="10.6328125" customWidth="1"/>
    <col min="24" max="24" width="10.36328125" bestFit="1" customWidth="1"/>
  </cols>
  <sheetData>
    <row r="1" spans="1:61" ht="16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</row>
    <row r="2" spans="1:61" ht="17.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V2" s="29">
        <f>SUM(Monthly!BH2:BJ2)</f>
        <v>4089206.5100000002</v>
      </c>
      <c r="X2" s="27"/>
    </row>
    <row r="3" spans="1:61" s="14" customFormat="1" ht="17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  <c r="V3" s="30">
        <f>SUM(Monthly!BH3:BJ3)</f>
        <v>4089206.5100000002</v>
      </c>
      <c r="X3" s="42"/>
    </row>
    <row r="4" spans="1:61" ht="17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  <c r="V4" s="29">
        <f>SUM(Monthly!BH4:BJ4)</f>
        <v>3358183.4040000001</v>
      </c>
      <c r="X4" s="27"/>
    </row>
    <row r="5" spans="1:61" ht="17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  <c r="V5" s="29">
        <f>SUM(Monthly!BH5:BJ5)</f>
        <v>730640.65500000003</v>
      </c>
      <c r="X5" s="27"/>
    </row>
    <row r="6" spans="1:61" ht="17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  <c r="V6" s="29">
        <f>SUM(Monthly!BH6:BJ6)</f>
        <v>0</v>
      </c>
      <c r="X6" s="27"/>
    </row>
    <row r="7" spans="1:61" ht="17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  <c r="V7" s="29">
        <f>SUM(Monthly!BH7:BJ7)</f>
        <v>382.45100000000002</v>
      </c>
      <c r="X7" s="27"/>
    </row>
    <row r="8" spans="1:61" s="14" customFormat="1" ht="17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30">
        <f>SUM(Monthly!AJ8:AL8)</f>
        <v>2989146.3878500001</v>
      </c>
      <c r="O8" s="30">
        <f>SUM(Monthly!AM8:AO8)</f>
        <v>1226205.09876</v>
      </c>
      <c r="P8" s="30">
        <f>SUM(Monthly!AP8:AR8)</f>
        <v>5571869.1342399996</v>
      </c>
      <c r="Q8" s="30">
        <f>SUM(Monthly!AS8:AU8)</f>
        <v>10595812.606180001</v>
      </c>
      <c r="R8" s="30">
        <f>SUM(Monthly!AV8:AX8)</f>
        <v>1786303.7711699998</v>
      </c>
      <c r="S8" s="30">
        <f>SUM(Monthly!AY8:BA8)</f>
        <v>0</v>
      </c>
      <c r="T8" s="30">
        <f>SUM(Monthly!BB8:BD8)</f>
        <v>0</v>
      </c>
      <c r="U8" s="30">
        <f>SUM(Monthly!BE8:BG8)</f>
        <v>0</v>
      </c>
      <c r="V8" s="30">
        <f>SUM(Monthly!BH8:BJ8)</f>
        <v>0</v>
      </c>
      <c r="X8" s="42"/>
    </row>
    <row r="9" spans="1:61" ht="17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28">
        <f>SUM(Monthly!AJ9:AL9)</f>
        <v>0</v>
      </c>
      <c r="O9" s="28">
        <f>SUM(Monthly!AM9:AO9)</f>
        <v>0</v>
      </c>
      <c r="P9" s="28">
        <f>SUM(Monthly!AP9:AR9)</f>
        <v>0</v>
      </c>
      <c r="Q9" s="29">
        <f>SUM(Monthly!AS9:AU9)</f>
        <v>0</v>
      </c>
      <c r="R9" s="29">
        <f>SUM(Monthly!AV9:AX9)</f>
        <v>0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X9" s="27"/>
    </row>
    <row r="10" spans="1:61" ht="17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28">
        <f>SUM(Monthly!AJ10:AL10)</f>
        <v>4556318.9777199998</v>
      </c>
      <c r="O10" s="28">
        <f>SUM(Monthly!AM10:AO10)</f>
        <v>3143247.82436</v>
      </c>
      <c r="P10" s="28">
        <f>SUM(Monthly!AP10:AR10)</f>
        <v>6381182.3473899998</v>
      </c>
      <c r="Q10" s="29">
        <f>SUM(Monthly!AS10:AU10)</f>
        <v>11238460.505433999</v>
      </c>
      <c r="R10" s="29">
        <f>SUM(Monthly!AV10:AX10)</f>
        <v>3204816.0576200001</v>
      </c>
      <c r="S10" s="29">
        <f>SUM(Monthly!AY10:BA10)</f>
        <v>4269054.6548500005</v>
      </c>
      <c r="T10" s="29">
        <f>SUM(Monthly!BB10:BD10)</f>
        <v>2719951.08243</v>
      </c>
      <c r="U10" s="29">
        <f>SUM(Monthly!BE10:BG10)</f>
        <v>1899299.4659199999</v>
      </c>
      <c r="V10" s="29">
        <f>SUM(Monthly!BH10:BJ10)</f>
        <v>4073690.1465400001</v>
      </c>
      <c r="X10" s="27"/>
    </row>
    <row r="11" spans="1:61" s="14" customFormat="1" ht="17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30">
        <f>SUM(Monthly!AJ11:AL11)</f>
        <v>1567172.5898699998</v>
      </c>
      <c r="O11" s="30">
        <f>SUM(Monthly!AM11:AO11)</f>
        <v>1917042.7255999998</v>
      </c>
      <c r="P11" s="30">
        <f>SUM(Monthly!AP11:AR11)</f>
        <v>802569.54330999998</v>
      </c>
      <c r="Q11" s="30">
        <f>SUM(Monthly!AS11:AU11)</f>
        <v>637894.98239400005</v>
      </c>
      <c r="R11" s="30">
        <f>SUM(Monthly!AV11:AX11)</f>
        <v>1415714.8546000002</v>
      </c>
      <c r="S11" s="30">
        <f>SUM(Monthly!AY11:BA11)</f>
        <v>1630719.9088500002</v>
      </c>
      <c r="T11" s="30">
        <f>SUM(Monthly!BB11:BD11)</f>
        <v>865880.28043000016</v>
      </c>
      <c r="U11" s="30">
        <f>SUM(Monthly!BE11:BG11)</f>
        <v>617293.85896999994</v>
      </c>
      <c r="V11" s="30">
        <f>SUM(Monthly!BH11:BJ11)</f>
        <v>1366236.80158</v>
      </c>
      <c r="X11" s="42"/>
    </row>
    <row r="12" spans="1:61" ht="17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28">
        <f>SUM(Monthly!AJ12:AL12)</f>
        <v>4717.4883599999994</v>
      </c>
      <c r="O12" s="28">
        <f>SUM(Monthly!AM12:AO12)</f>
        <v>8035.0262999999995</v>
      </c>
      <c r="P12" s="28">
        <f>SUM(Monthly!AP12:AR12)</f>
        <v>1391.62249</v>
      </c>
      <c r="Q12" s="29">
        <f>SUM(Monthly!AS12:AU12)</f>
        <v>309.83912999999995</v>
      </c>
      <c r="R12" s="29">
        <f>SUM(Monthly!AV12:AX12)</f>
        <v>2882.1975199999997</v>
      </c>
      <c r="S12" s="29">
        <f>SUM(Monthly!AY12:BA12)</f>
        <v>-982.09258</v>
      </c>
      <c r="T12" s="29">
        <f>SUM(Monthly!BB12:BD12)</f>
        <v>1960.8055200000001</v>
      </c>
      <c r="U12" s="29">
        <f>SUM(Monthly!BE12:BG12)</f>
        <v>4250.8734700000005</v>
      </c>
      <c r="V12" s="29">
        <f>SUM(Monthly!BH12:BJ12)</f>
        <v>910.88730000003795</v>
      </c>
      <c r="X12" s="27"/>
    </row>
    <row r="13" spans="1:61" ht="17">
      <c r="A13" s="20"/>
      <c r="B13" s="21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1">
        <f>SUM(Monthly!AY13:BA13)</f>
        <v>2638334.7460000003</v>
      </c>
      <c r="T13" s="31">
        <f>SUM(Monthly!BB13:BD13)</f>
        <v>1854070.8019999999</v>
      </c>
      <c r="U13" s="31">
        <f>SUM(Monthly!BE13:BG13)</f>
        <v>1281459.703</v>
      </c>
      <c r="V13" s="31">
        <f>SUM(Monthly!BH13:BJ13)</f>
        <v>2707354.5619999999</v>
      </c>
      <c r="W13" s="40"/>
      <c r="X13" s="42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</row>
    <row r="14" spans="1:61" ht="17">
      <c r="B14" s="2" t="s">
        <v>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9">
        <f>SUM(Monthly!AY14:BA14)</f>
        <v>0</v>
      </c>
      <c r="T14" s="29">
        <f>SUM(Monthly!BB14:BD14)</f>
        <v>10459.388000000001</v>
      </c>
      <c r="U14" s="29">
        <f>SUM(Monthly!BE14:BG14)</f>
        <v>0</v>
      </c>
      <c r="V14" s="29">
        <f>SUM(Monthly!BH14:BJ14)</f>
        <v>0</v>
      </c>
      <c r="X14" s="27"/>
    </row>
    <row r="15" spans="1:61" ht="17">
      <c r="B15" s="2" t="s">
        <v>37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9">
        <f>SUM(Monthly!AY15:BA15)</f>
        <v>2638334.7460000003</v>
      </c>
      <c r="T15" s="29">
        <f>SUM(Monthly!BB15:BD15)</f>
        <v>1843611.4140000001</v>
      </c>
      <c r="U15" s="29">
        <f>SUM(Monthly!BE15:BG15)</f>
        <v>1281459.703</v>
      </c>
      <c r="V15" s="29">
        <f>SUM(Monthly!BH15:BJ15)</f>
        <v>2707354.5619999999</v>
      </c>
      <c r="X15" s="27"/>
    </row>
    <row r="16" spans="1:61" s="14" customFormat="1" ht="17">
      <c r="A16" s="11"/>
      <c r="B16" s="12" t="s">
        <v>21</v>
      </c>
      <c r="C16" s="13">
        <f>SUM(Monthly!C16:E16)</f>
        <v>1929271.2833600002</v>
      </c>
      <c r="D16" s="13">
        <f>SUM(Monthly!F16:H16)</f>
        <v>3282089.6918400005</v>
      </c>
      <c r="E16" s="13">
        <f>SUM(Monthly!I16:K16)</f>
        <v>13089677.320219999</v>
      </c>
      <c r="F16" s="13">
        <f>SUM(Monthly!L16:N16)</f>
        <v>637842.82221999997</v>
      </c>
      <c r="G16" s="13">
        <f>SUM(Monthly!O16:Q16)</f>
        <v>9612.9415900000004</v>
      </c>
      <c r="H16" s="13">
        <f>SUM(Monthly!R16:T16)</f>
        <v>1150449.0384200001</v>
      </c>
      <c r="I16" s="13">
        <f>SUM(Monthly!U16:W16)</f>
        <v>7818541.0382400006</v>
      </c>
      <c r="J16" s="13">
        <f>SUM(Monthly!X16:Z16)</f>
        <v>4003897.8737599999</v>
      </c>
      <c r="K16" s="13">
        <f>SUM(Monthly!AA16:AC16)</f>
        <v>681115.83411000005</v>
      </c>
      <c r="L16" s="13">
        <f>SUM(Monthly!AD16:AF16)</f>
        <v>549565.62967000005</v>
      </c>
      <c r="M16" s="13">
        <f>SUM(Monthly!AG16:AI16)</f>
        <v>10934682.19686</v>
      </c>
      <c r="N16" s="30">
        <f>SUM(Monthly!AJ16:AL16)</f>
        <v>2989146.3878500001</v>
      </c>
      <c r="O16" s="30">
        <f>SUM(Monthly!AM16:AO16)</f>
        <v>1226205.09876</v>
      </c>
      <c r="P16" s="30">
        <f>SUM(Monthly!AP16:AR16)</f>
        <v>5571869.1342399996</v>
      </c>
      <c r="Q16" s="30">
        <f>SUM(Monthly!AS16:AU16)</f>
        <v>10595812.606180001</v>
      </c>
      <c r="R16" s="30">
        <f>SUM(Monthly!AV16:AX16)</f>
        <v>1786303.7711699998</v>
      </c>
      <c r="S16" s="30">
        <f>SUM(Monthly!AY16:BA16)</f>
        <v>0</v>
      </c>
      <c r="T16" s="30">
        <f>SUM(Monthly!BB16:BD16)</f>
        <v>0</v>
      </c>
      <c r="U16" s="30">
        <f>SUM(Monthly!BE16:BG16)</f>
        <v>0</v>
      </c>
      <c r="V16" s="30">
        <f>SUM(Monthly!BH16:BJ16)</f>
        <v>0</v>
      </c>
      <c r="X16" s="42"/>
    </row>
    <row r="17" spans="1:26" ht="17">
      <c r="B17" s="2" t="s">
        <v>26</v>
      </c>
      <c r="C17" s="3">
        <f>SUM(Monthly!C17:E17)</f>
        <v>0</v>
      </c>
      <c r="D17" s="3">
        <f>SUM(Monthly!F17:H17)</f>
        <v>202.43844000000001</v>
      </c>
      <c r="E17" s="3">
        <f>SUM(Monthly!I17:K17)</f>
        <v>429.37479999999999</v>
      </c>
      <c r="F17" s="3">
        <f>SUM(Monthly!L17:N17)</f>
        <v>1347.4781200000002</v>
      </c>
      <c r="G17" s="3">
        <f>SUM(Monthly!O17:Q17)</f>
        <v>0</v>
      </c>
      <c r="H17" s="3">
        <f>SUM(Monthly!R17:T17)</f>
        <v>978.17927000000009</v>
      </c>
      <c r="I17" s="3">
        <f>SUM(Monthly!U17:W17)</f>
        <v>739.99346000000003</v>
      </c>
      <c r="J17" s="3">
        <f>SUM(Monthly!X17:Z17)</f>
        <v>945.85980000000006</v>
      </c>
      <c r="K17" s="3">
        <f>SUM(Monthly!AA17:AC17)</f>
        <v>0</v>
      </c>
      <c r="L17" s="3">
        <f>SUM(Monthly!AD17:AF17)</f>
        <v>3238.2799999999997</v>
      </c>
      <c r="M17" s="3">
        <f>SUM(Monthly!AG17:AI17)</f>
        <v>5605.1968399999996</v>
      </c>
      <c r="N17" s="28">
        <f>SUM(Monthly!AJ17:AL17)</f>
        <v>0</v>
      </c>
      <c r="O17" s="28">
        <f>SUM(Monthly!AM17:AO17)</f>
        <v>0</v>
      </c>
      <c r="P17" s="28">
        <f>SUM(Monthly!AP17:AR17)</f>
        <v>6743.6698399999996</v>
      </c>
      <c r="Q17" s="29">
        <f>SUM(Monthly!AS17:AU17)</f>
        <v>4752.9168599999994</v>
      </c>
      <c r="R17" s="29">
        <f>SUM(Monthly!AV17:AX17)</f>
        <v>2797.4318499999999</v>
      </c>
      <c r="S17" s="29">
        <f>SUM(Monthly!AY17:BA17)</f>
        <v>0</v>
      </c>
      <c r="T17" s="29">
        <f>SUM(Monthly!BB17:BD17)</f>
        <v>0</v>
      </c>
      <c r="U17" s="29">
        <f>SUM(Monthly!BE17:BG17)</f>
        <v>545.90395000000001</v>
      </c>
      <c r="V17" s="29">
        <f>SUM(Monthly!BH17:BJ17)</f>
        <v>98.782960000000003</v>
      </c>
    </row>
    <row r="18" spans="1:26" s="15" customFormat="1" ht="17">
      <c r="A18" s="4"/>
      <c r="B18" s="2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2"/>
      <c r="O18" s="32"/>
      <c r="P18" s="32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5" customFormat="1">
      <c r="A19" s="4"/>
      <c r="B19" s="2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32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6">
      <c r="B23" s="2" t="s">
        <v>30</v>
      </c>
      <c r="C23" s="10"/>
      <c r="D23" s="10"/>
      <c r="E23" s="10"/>
      <c r="F23" s="10"/>
      <c r="G23" s="1">
        <f t="shared" ref="G23:I23" si="0">G3/C3-1</f>
        <v>-0.12701429701931743</v>
      </c>
      <c r="H23" s="1">
        <f t="shared" si="0"/>
        <v>9.2984646367855639E-2</v>
      </c>
      <c r="I23" s="1">
        <f t="shared" si="0"/>
        <v>0.13750747200657987</v>
      </c>
      <c r="J23" s="1">
        <f>J3/F3-1</f>
        <v>-8.9632776292554506E-2</v>
      </c>
      <c r="K23" s="1">
        <f t="shared" ref="K23:R23" si="1">K3/G3-1</f>
        <v>0.11011844912901037</v>
      </c>
      <c r="L23" s="1">
        <f t="shared" si="1"/>
        <v>-0.15192159879406641</v>
      </c>
      <c r="M23" s="1">
        <f t="shared" si="1"/>
        <v>-8.034015496772573E-2</v>
      </c>
      <c r="N23" s="1">
        <f t="shared" si="1"/>
        <v>-1.323943892851398E-2</v>
      </c>
      <c r="O23" s="1">
        <f t="shared" si="1"/>
        <v>-0.14959472772028026</v>
      </c>
      <c r="P23" s="1">
        <f t="shared" si="1"/>
        <v>2.9020938732249313E-3</v>
      </c>
      <c r="Q23" s="1">
        <f t="shared" si="1"/>
        <v>7.3865401241935968E-2</v>
      </c>
      <c r="R23" s="1">
        <f t="shared" si="1"/>
        <v>-8.8998458613889664E-2</v>
      </c>
      <c r="S23" s="1">
        <f t="shared" ref="S23" si="2">S3/O3-1</f>
        <v>1.2277781198710502</v>
      </c>
      <c r="T23" s="1">
        <f t="shared" ref="T23:V23" si="3">T3/P3-1</f>
        <v>2.3683949021253823</v>
      </c>
      <c r="U23" s="1">
        <f t="shared" si="3"/>
        <v>1.9825759072861007</v>
      </c>
      <c r="V23" s="1">
        <f t="shared" si="3"/>
        <v>1.8277318658021171</v>
      </c>
    </row>
    <row r="24" spans="1:26">
      <c r="B24" s="2" t="s">
        <v>31</v>
      </c>
      <c r="C24" s="10"/>
      <c r="D24" s="10"/>
      <c r="E24" s="10"/>
      <c r="F24" s="10"/>
      <c r="G24" s="1">
        <f t="shared" ref="G24:I24" si="4">G11/C11-1</f>
        <v>-0.12207938074719438</v>
      </c>
      <c r="H24" s="1">
        <f t="shared" si="4"/>
        <v>0.1036938382208541</v>
      </c>
      <c r="I24" s="1">
        <f t="shared" si="4"/>
        <v>0.13918317158503801</v>
      </c>
      <c r="J24" s="1">
        <f>J11/F11-1</f>
        <v>-9.2718648001360315E-2</v>
      </c>
      <c r="K24" s="1">
        <f t="shared" ref="K24:R24" si="5">K11/G11-1</f>
        <v>0.10788107954028692</v>
      </c>
      <c r="L24" s="1">
        <f t="shared" si="5"/>
        <v>-0.14752198990539345</v>
      </c>
      <c r="M24" s="1">
        <f t="shared" si="5"/>
        <v>-9.3466308791097408E-2</v>
      </c>
      <c r="N24" s="1">
        <f t="shared" si="5"/>
        <v>-1.4144622803155538E-2</v>
      </c>
      <c r="O24" s="1">
        <f t="shared" si="5"/>
        <v>-0.15045086113982609</v>
      </c>
      <c r="P24" s="1">
        <f t="shared" si="5"/>
        <v>-1.5474239365976805E-3</v>
      </c>
      <c r="Q24" s="1">
        <f t="shared" si="5"/>
        <v>8.3241796702888449E-2</v>
      </c>
      <c r="R24" s="1">
        <f t="shared" si="5"/>
        <v>-9.6643940973063724E-2</v>
      </c>
      <c r="S24" s="1">
        <f t="shared" ref="S24" si="6">S11/O11-1</f>
        <v>-0.14935651299080233</v>
      </c>
      <c r="T24" s="1">
        <f t="shared" ref="T24:V24" si="7">T11/P11-1</f>
        <v>7.8885048215124876E-2</v>
      </c>
      <c r="U24" s="1">
        <f t="shared" si="7"/>
        <v>-3.2295478084315321E-2</v>
      </c>
      <c r="V24" s="1">
        <f t="shared" si="7"/>
        <v>-3.4949165687732986E-2</v>
      </c>
    </row>
    <row r="25" spans="1:26">
      <c r="B25" s="2" t="s">
        <v>21</v>
      </c>
      <c r="C25" s="10"/>
      <c r="D25" s="10"/>
      <c r="E25" s="10"/>
      <c r="F25" s="10"/>
      <c r="G25" s="1">
        <f t="shared" ref="G25:I25" si="8">G8/C8-1</f>
        <v>-0.99501731992130305</v>
      </c>
      <c r="H25" s="1">
        <f t="shared" si="8"/>
        <v>-0.64947666077491106</v>
      </c>
      <c r="I25" s="1">
        <f t="shared" si="8"/>
        <v>-0.40269413470090076</v>
      </c>
      <c r="J25" s="1">
        <f>J8/F8-1</f>
        <v>5.2772484604036283</v>
      </c>
      <c r="K25" s="1">
        <f t="shared" ref="K25:R25" si="9">K8/G8-1</f>
        <v>69.854048964423185</v>
      </c>
      <c r="L25" s="1">
        <f t="shared" si="9"/>
        <v>-0.52230336910467523</v>
      </c>
      <c r="M25" s="1">
        <f t="shared" si="9"/>
        <v>0.39855788226718336</v>
      </c>
      <c r="N25" s="1">
        <f t="shared" si="9"/>
        <v>-0.25344090131776065</v>
      </c>
      <c r="O25" s="1">
        <f t="shared" si="9"/>
        <v>0.80028864012867462</v>
      </c>
      <c r="P25" s="1">
        <f t="shared" si="9"/>
        <v>9.138678318703743</v>
      </c>
      <c r="Q25" s="1">
        <f t="shared" si="9"/>
        <v>-3.0990346548645853E-2</v>
      </c>
      <c r="R25" s="1">
        <f t="shared" si="9"/>
        <v>-0.40240338230646755</v>
      </c>
      <c r="S25" s="1">
        <f t="shared" ref="S25" si="10">S8/O8-1</f>
        <v>-1</v>
      </c>
      <c r="T25" s="1">
        <f t="shared" ref="T25:V25" si="11">T8/P8-1</f>
        <v>-1</v>
      </c>
      <c r="U25" s="1">
        <f t="shared" si="11"/>
        <v>-1</v>
      </c>
      <c r="V25" s="1">
        <f t="shared" si="11"/>
        <v>-1</v>
      </c>
    </row>
    <row r="26" spans="1:26">
      <c r="G26" s="1"/>
      <c r="H26" s="1"/>
      <c r="I26" s="1"/>
      <c r="J26" s="1"/>
      <c r="K26" s="1"/>
      <c r="L26" s="1"/>
      <c r="M26" s="1"/>
      <c r="N26" s="1"/>
    </row>
  </sheetData>
  <conditionalFormatting sqref="G26:N26 C18:N25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2:P25 Q23:V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8:P21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8:U21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3:E15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8:Z21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3:R15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3:O15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3:I15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3:L15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3:H15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6:N17 C2:N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abSelected="1" topLeftCell="B10" zoomScale="130" zoomScaleNormal="130" workbookViewId="0">
      <selection activeCell="I9" sqref="I9"/>
    </sheetView>
  </sheetViews>
  <sheetFormatPr defaultRowHeight="15.5"/>
  <cols>
    <col min="1" max="1" width="19.08984375" style="4" bestFit="1" customWidth="1"/>
    <col min="2" max="2" width="37.453125" style="2" bestFit="1" customWidth="1"/>
    <col min="3" max="3" width="12.54296875" style="5" customWidth="1"/>
    <col min="4" max="5" width="12.81640625" style="5" customWidth="1"/>
    <col min="6" max="6" width="12.1796875" style="33" customWidth="1"/>
    <col min="7" max="7" width="11.81640625" style="41" customWidth="1"/>
    <col min="9" max="9" width="14.90625" customWidth="1"/>
  </cols>
  <sheetData>
    <row r="1" spans="1:185" ht="16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7.5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29">
        <f>SUM(Monthly!AM2:AX2)</f>
        <v>23988531.485350002</v>
      </c>
      <c r="G2" s="29">
        <f>SUM(Monthly!AY2:BJ2)</f>
        <v>12977921.699999999</v>
      </c>
    </row>
    <row r="3" spans="1:185" s="14" customFormat="1" ht="17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0">
        <f>SUM(Monthly!AM3:AX3)</f>
        <v>4808340.875</v>
      </c>
      <c r="G3" s="30">
        <f>SUM(Monthly!AY3:BJ3)</f>
        <v>12977921.699999999</v>
      </c>
    </row>
    <row r="4" spans="1:185" ht="17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29">
        <f>SUM(Monthly!AM4:AX4)</f>
        <v>2449882.4020000002</v>
      </c>
      <c r="G4" s="29">
        <f>SUM(Monthly!AY4:BJ4)</f>
        <v>10100656.074000001</v>
      </c>
    </row>
    <row r="5" spans="1:185" ht="17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29">
        <f>SUM(Monthly!AM5:AX5)</f>
        <v>2357397.298</v>
      </c>
      <c r="G5" s="29">
        <f>SUM(Monthly!AY5:BJ5)</f>
        <v>2876218.6960000005</v>
      </c>
    </row>
    <row r="6" spans="1:185" ht="17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29">
        <f>SUM(Monthly!AM6:AX6)</f>
        <v>0</v>
      </c>
      <c r="G6" s="29">
        <f>SUM(Monthly!AY6:BJ6)</f>
        <v>0</v>
      </c>
    </row>
    <row r="7" spans="1:185" ht="17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29">
        <f>SUM(Monthly!AM7:AX7)</f>
        <v>1061.175</v>
      </c>
      <c r="G7" s="29">
        <f>SUM(Monthly!AY7:BJ7)</f>
        <v>1046.93</v>
      </c>
    </row>
    <row r="8" spans="1:185" s="14" customFormat="1" ht="17">
      <c r="A8" s="11"/>
      <c r="B8" s="12" t="s">
        <v>21</v>
      </c>
      <c r="C8" s="30">
        <f>SUM(Monthly!C8:N8)</f>
        <v>18938881.11764</v>
      </c>
      <c r="D8" s="30">
        <f>SUM(Monthly!O8:Z8)</f>
        <v>12982500.89201</v>
      </c>
      <c r="E8" s="30">
        <f>SUM(Monthly!AA8:AL8)</f>
        <v>15154510.048490001</v>
      </c>
      <c r="F8" s="30">
        <f>SUM(Monthly!AM8:AX8)</f>
        <v>19180190.610349998</v>
      </c>
      <c r="G8" s="30">
        <f>SUM(Monthly!AY8:BJ8)</f>
        <v>0</v>
      </c>
    </row>
    <row r="9" spans="1:185" ht="17">
      <c r="B9" s="2" t="s">
        <v>22</v>
      </c>
      <c r="C9" s="28">
        <f>SUM(Monthly!C9:N9)</f>
        <v>0</v>
      </c>
      <c r="D9" s="28">
        <f>SUM(Monthly!O9:Z9)</f>
        <v>0</v>
      </c>
      <c r="E9" s="28">
        <f>SUM(Monthly!AA9:AL9)</f>
        <v>0</v>
      </c>
      <c r="F9" s="29">
        <f>SUM(Monthly!AM9:AX9)</f>
        <v>0</v>
      </c>
      <c r="G9" s="29">
        <f>SUM(Monthly!AY9:BJ9)</f>
        <v>0</v>
      </c>
    </row>
    <row r="10" spans="1:185" ht="17">
      <c r="B10" s="2" t="s">
        <v>23</v>
      </c>
      <c r="C10" s="28">
        <f>SUM(Monthly!C10:N10)</f>
        <v>24437559.019129999</v>
      </c>
      <c r="D10" s="28">
        <f>SUM(Monthly!O10:Z10)</f>
        <v>18204135.525480002</v>
      </c>
      <c r="E10" s="28">
        <f>SUM(Monthly!AA10:AL10)</f>
        <v>20379756.70214</v>
      </c>
      <c r="F10" s="29">
        <f>SUM(Monthly!AM10:AX10)</f>
        <v>23967706.734804001</v>
      </c>
      <c r="G10" s="29">
        <f>SUM(Monthly!AY10:BJ10)</f>
        <v>12961995.349740002</v>
      </c>
    </row>
    <row r="11" spans="1:185" s="14" customFormat="1" ht="17">
      <c r="A11" s="11"/>
      <c r="B11" s="12" t="s">
        <v>24</v>
      </c>
      <c r="C11" s="30">
        <f>SUM(Monthly!C11:N11)</f>
        <v>5496698.6101299999</v>
      </c>
      <c r="D11" s="30">
        <f>SUM(Monthly!O11:Z11)</f>
        <v>5218970.6009400003</v>
      </c>
      <c r="E11" s="30">
        <f>SUM(Monthly!AA11:AL11)</f>
        <v>5216403.1768100001</v>
      </c>
      <c r="F11" s="30">
        <f>SUM(Monthly!AM11:AX11)</f>
        <v>4773222.1059039999</v>
      </c>
      <c r="G11" s="30">
        <f>SUM(Monthly!AY11:BJ11)</f>
        <v>4480130.8498300007</v>
      </c>
    </row>
    <row r="12" spans="1:185" ht="17">
      <c r="B12" s="2" t="s">
        <v>25</v>
      </c>
      <c r="C12" s="28">
        <f>SUM(Monthly!C12:N12)</f>
        <v>14884.472550000002</v>
      </c>
      <c r="D12" s="28">
        <f>SUM(Monthly!O12:Z12)</f>
        <v>15837.94101</v>
      </c>
      <c r="E12" s="28">
        <f>SUM(Monthly!AA12:AL12)</f>
        <v>12381.21392</v>
      </c>
      <c r="F12" s="29">
        <f>SUM(Monthly!AM12:AX12)</f>
        <v>12618.685439999999</v>
      </c>
      <c r="G12" s="29">
        <f>SUM(Monthly!AY12:BJ12)</f>
        <v>6140.4737100000384</v>
      </c>
    </row>
    <row r="13" spans="1:185" ht="17">
      <c r="A13" s="20"/>
      <c r="B13" s="21" t="s">
        <v>36</v>
      </c>
      <c r="C13" s="10"/>
      <c r="D13" s="10"/>
      <c r="E13" s="10"/>
      <c r="F13" s="10"/>
      <c r="G13" s="30">
        <f>SUM(Monthly!AY13:BJ13)</f>
        <v>8481219.8129999992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</row>
    <row r="14" spans="1:185" ht="17">
      <c r="B14" s="2" t="s">
        <v>17</v>
      </c>
      <c r="C14" s="10"/>
      <c r="D14" s="10"/>
      <c r="E14" s="10"/>
      <c r="F14" s="10"/>
      <c r="G14" s="29">
        <f>SUM(Monthly!AY14:BJ14)</f>
        <v>10459.388000000001</v>
      </c>
    </row>
    <row r="15" spans="1:185" ht="17">
      <c r="B15" s="2" t="s">
        <v>37</v>
      </c>
      <c r="C15" s="10"/>
      <c r="D15" s="10"/>
      <c r="E15" s="10"/>
      <c r="F15" s="10"/>
      <c r="G15" s="29">
        <f>SUM(Monthly!AY15:BJ15)</f>
        <v>8470760.4249999989</v>
      </c>
    </row>
    <row r="16" spans="1:185" s="14" customFormat="1" ht="17">
      <c r="A16" s="11"/>
      <c r="B16" s="12" t="s">
        <v>21</v>
      </c>
      <c r="C16" s="10"/>
      <c r="D16" s="10"/>
      <c r="E16" s="10"/>
      <c r="F16" s="10"/>
      <c r="G16" s="30">
        <f>SUM(Monthly!AY16:BJ16)</f>
        <v>0</v>
      </c>
    </row>
    <row r="17" spans="2:7" ht="17">
      <c r="B17" s="2" t="s">
        <v>26</v>
      </c>
      <c r="C17" s="28">
        <f>SUM(Monthly!C17:N17)</f>
        <v>1979.2913600000002</v>
      </c>
      <c r="D17" s="28">
        <f>SUM(Monthly!O17:Z17)</f>
        <v>2664.0325300000004</v>
      </c>
      <c r="E17" s="28">
        <f>SUM(Monthly!AA17:AL17)</f>
        <v>8843.4768399999994</v>
      </c>
      <c r="F17" s="29">
        <f>SUM(Monthly!AM17:AX17)</f>
        <v>14294.018550000001</v>
      </c>
      <c r="G17" s="29">
        <f>SUM(Monthly!AY17:BJ17)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4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2021-01-07T11:51:24Z</dcterms:modified>
</cp:coreProperties>
</file>