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Desktop\"/>
    </mc:Choice>
  </mc:AlternateContent>
  <bookViews>
    <workbookView xWindow="0" yWindow="0" windowWidth="30720" windowHeight="12940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W24" i="18" l="1"/>
  <c r="W25" i="18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2" i="18"/>
  <c r="BM19" i="1"/>
  <c r="V2" i="18" l="1"/>
  <c r="BM24" i="1" l="1"/>
  <c r="BM25" i="1"/>
  <c r="BM27" i="1"/>
  <c r="BL14" i="1"/>
  <c r="BM14" i="1"/>
  <c r="BM11" i="1"/>
  <c r="BM2" i="1"/>
  <c r="BM3" i="1"/>
  <c r="BL3" i="1"/>
  <c r="BL2" i="1" s="1"/>
  <c r="BL25" i="1" l="1"/>
  <c r="BL19" i="1"/>
  <c r="BL11" i="1" l="1"/>
  <c r="BJ26" i="1" l="1"/>
  <c r="BK19" i="1"/>
  <c r="BK14" i="1" l="1"/>
  <c r="BK11" i="1" s="1"/>
  <c r="BK3" i="1"/>
  <c r="BK2" i="1" s="1"/>
  <c r="BK25" i="1" l="1"/>
  <c r="BH3" i="1" l="1"/>
  <c r="G8" i="19" l="1"/>
  <c r="G4" i="19"/>
  <c r="G5" i="19"/>
  <c r="G6" i="19"/>
  <c r="G7" i="19"/>
  <c r="G9" i="19"/>
  <c r="G11" i="19"/>
  <c r="G12" i="19"/>
  <c r="G14" i="19"/>
  <c r="G15" i="19"/>
  <c r="G17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V13" i="18"/>
  <c r="BJ19" i="1" l="1"/>
  <c r="BJ25" i="1"/>
  <c r="BJ27" i="1"/>
  <c r="BJ14" i="1"/>
  <c r="BJ11" i="1" s="1"/>
  <c r="BJ3" i="1"/>
  <c r="BJ2" i="1" l="1"/>
  <c r="BI19" i="1"/>
  <c r="BI25" i="1"/>
  <c r="BI26" i="1"/>
  <c r="BI27" i="1"/>
  <c r="BI14" i="1"/>
  <c r="BI11" i="1" s="1"/>
  <c r="BI3" i="1"/>
  <c r="V3" i="18" s="1"/>
  <c r="BI2" i="1" l="1"/>
  <c r="BH19" i="1"/>
  <c r="BH25" i="1" l="1"/>
  <c r="BH26" i="1"/>
  <c r="BH27" i="1"/>
  <c r="BH14" i="1" l="1"/>
  <c r="BH2" i="1"/>
  <c r="BH11" i="1" l="1"/>
  <c r="V11" i="18" s="1"/>
  <c r="V14" i="18"/>
  <c r="BF14" i="1"/>
  <c r="BG14" i="1"/>
  <c r="BG11" i="1" s="1"/>
  <c r="BG3" i="1"/>
  <c r="BG25" i="1"/>
  <c r="BG26" i="1"/>
  <c r="BG19" i="1"/>
  <c r="BG27" i="1" s="1"/>
  <c r="BG2" i="1" l="1"/>
  <c r="U18" i="18"/>
  <c r="U17" i="18"/>
  <c r="U4" i="18"/>
  <c r="U5" i="18"/>
  <c r="U6" i="18"/>
  <c r="U7" i="18"/>
  <c r="U9" i="18"/>
  <c r="U10" i="18"/>
  <c r="U12" i="18"/>
  <c r="U13" i="18"/>
  <c r="BF19" i="1" l="1"/>
  <c r="BF25" i="1"/>
  <c r="BF26" i="1"/>
  <c r="BF27" i="1"/>
  <c r="BF11" i="1" l="1"/>
  <c r="BF3" i="1"/>
  <c r="BF2" i="1" l="1"/>
  <c r="F17" i="19"/>
  <c r="F4" i="19"/>
  <c r="F5" i="19"/>
  <c r="F6" i="19"/>
  <c r="F7" i="19"/>
  <c r="F8" i="19"/>
  <c r="G25" i="19" s="1"/>
  <c r="F9" i="19"/>
  <c r="F11" i="19"/>
  <c r="G24" i="19" s="1"/>
  <c r="F12" i="19"/>
  <c r="T18" i="18"/>
  <c r="T4" i="18"/>
  <c r="T5" i="18"/>
  <c r="T6" i="18"/>
  <c r="T7" i="18"/>
  <c r="T9" i="18"/>
  <c r="T10" i="18"/>
  <c r="T12" i="18"/>
  <c r="T13" i="18"/>
  <c r="S18" i="18"/>
  <c r="S4" i="18"/>
  <c r="S5" i="18"/>
  <c r="S6" i="18"/>
  <c r="S7" i="18"/>
  <c r="S9" i="18"/>
  <c r="S10" i="18"/>
  <c r="S12" i="18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7" i="1" s="1"/>
  <c r="BE25" i="1"/>
  <c r="BE26" i="1"/>
  <c r="BE14" i="1" l="1"/>
  <c r="BE3" i="1"/>
  <c r="U3" i="18" s="1"/>
  <c r="BE11" i="1" l="1"/>
  <c r="U11" i="18" s="1"/>
  <c r="U14" i="18"/>
  <c r="BE2" i="1"/>
  <c r="U2" i="18" s="1"/>
  <c r="BD19" i="1"/>
  <c r="BD27" i="1"/>
  <c r="BD26" i="1"/>
  <c r="BD25" i="1"/>
  <c r="BD14" i="1"/>
  <c r="BD11" i="1" s="1"/>
  <c r="BD3" i="1"/>
  <c r="BD2" i="1" s="1"/>
  <c r="BC19" i="1" l="1"/>
  <c r="BB19" i="1"/>
  <c r="BA19" i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6" i="19"/>
  <c r="S14" i="18"/>
  <c r="G13" i="19"/>
  <c r="S17" i="18"/>
  <c r="AY11" i="1"/>
  <c r="T17" i="18"/>
  <c r="BB11" i="1"/>
  <c r="BA11" i="1"/>
  <c r="BC11" i="1"/>
  <c r="AZ3" i="1"/>
  <c r="BL24" i="1" s="1"/>
  <c r="BA3" i="1"/>
  <c r="BA2" i="1" s="1"/>
  <c r="BB3" i="1"/>
  <c r="BC3" i="1"/>
  <c r="BC2" i="1" s="1"/>
  <c r="AY3" i="1"/>
  <c r="BK24" i="1" l="1"/>
  <c r="G3" i="19"/>
  <c r="G10" i="19"/>
  <c r="AZ2" i="1"/>
  <c r="T11" i="18"/>
  <c r="S3" i="18"/>
  <c r="AY2" i="1"/>
  <c r="T3" i="18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P11" i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3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Q2" i="18" s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R2" i="18" l="1"/>
  <c r="O11" i="18"/>
  <c r="F10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7" i="19"/>
  <c r="D17" i="19"/>
  <c r="C17" i="19"/>
  <c r="E12" i="19"/>
  <c r="D12" i="19"/>
  <c r="C12" i="19"/>
  <c r="E11" i="19"/>
  <c r="F24" i="19" s="1"/>
  <c r="D11" i="19"/>
  <c r="C11" i="19"/>
  <c r="E10" i="19"/>
  <c r="D10" i="19"/>
  <c r="C10" i="19"/>
  <c r="E9" i="19"/>
  <c r="D9" i="19"/>
  <c r="C9" i="19"/>
  <c r="E8" i="19"/>
  <c r="F25" i="19" s="1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3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5" i="19"/>
  <c r="E23" i="19"/>
  <c r="E24" i="19"/>
  <c r="D23" i="19"/>
  <c r="E25" i="19"/>
  <c r="D24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<sst xmlns="http://schemas.openxmlformats.org/spreadsheetml/2006/main" count="101" uniqueCount="48">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</sst>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</numFmts>
  <fonts count="9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charset val="186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44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8" fillId="58" borderId="0" xfId="0" applyFont="1" applyFill="1" applyAlignment="1">
      <alignment horizontal="center"/>
    </xf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58" borderId="0" xfId="0" applyNumberFormat="1" applyFont="1" applyFill="1" applyAlignment="1">
      <alignment horizontal="center"/>
    </xf>
    <xf numFmtId="3" fontId="87" fillId="58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8" fillId="58" borderId="0" xfId="0" applyNumberFormat="1" applyFont="1" applyFill="1"/>
    <xf numFmtId="3" fontId="19" fillId="0" borderId="0" xfId="0" applyNumberFormat="1" applyFont="1" applyFill="1"/>
    <xf numFmtId="3" fontId="0" fillId="0" borderId="0" xfId="0" applyNumberFormat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3" fontId="18" fillId="58" borderId="0" xfId="0" applyNumberFormat="1" applyFont="1" applyFill="1" applyAlignment="1">
      <alignment horizontal="center" vertical="center"/>
    </xf>
    <xf numFmtId="3" fontId="87" fillId="58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1" fontId="18" fillId="58" borderId="0" xfId="0" applyNumberFormat="1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3" fontId="0" fillId="58" borderId="0" xfId="0" applyNumberFormat="1" applyFill="1"/>
    <xf numFmtId="0" fontId="89" fillId="57" borderId="23" xfId="0" applyFont="1" applyFill="1" applyBorder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44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M35"/>
  <sheetViews>
    <sheetView tabSelected="1" topLeftCell="A7" zoomScaleNormal="100" workbookViewId="0">
      <pane xSplit="2" topLeftCell="BH1" activePane="topRight" state="frozen"/>
      <selection pane="topRight" activeCell="BO16" sqref="BO16"/>
    </sheetView>
  </sheetViews>
  <sheetFormatPr defaultColWidth="9.08984375" defaultRowHeight="15.5"/>
  <cols>
    <col min="1" max="1" width="19.08984375" style="4" bestFit="1" customWidth="1"/>
    <col min="2" max="2" width="45.90625" style="2" bestFit="1" customWidth="1"/>
    <col min="3" max="19" width="9.08984375" style="5"/>
    <col min="20" max="20" width="9.6328125" style="5" bestFit="1" customWidth="1"/>
    <col min="21" max="24" width="11.453125" style="5" bestFit="1" customWidth="1"/>
    <col min="25" max="28" width="9.6328125" style="5" bestFit="1" customWidth="1"/>
    <col min="29" max="29" width="11.453125" style="5" bestFit="1" customWidth="1"/>
    <col min="30" max="30" width="9.6328125" style="5" bestFit="1" customWidth="1"/>
    <col min="31" max="32" width="9.6328125" style="4" bestFit="1" customWidth="1"/>
    <col min="33" max="38" width="11.453125" style="4" bestFit="1" customWidth="1"/>
    <col min="39" max="40" width="13.453125" style="4" bestFit="1" customWidth="1"/>
    <col min="41" max="42" width="9.6328125" style="4" bestFit="1" customWidth="1"/>
    <col min="43" max="47" width="11.453125" style="4" bestFit="1" customWidth="1"/>
    <col min="48" max="48" width="12.08984375" style="4" customWidth="1"/>
    <col min="49" max="49" width="11.453125" style="4" customWidth="1"/>
    <col min="50" max="50" width="9.90625" style="4" customWidth="1"/>
    <col min="51" max="51" width="11.90625" style="4" customWidth="1"/>
    <col min="52" max="52" width="11.36328125" style="4" customWidth="1"/>
    <col min="53" max="53" width="12.1796875" style="4" customWidth="1"/>
    <col min="54" max="54" width="11.6328125" style="4" customWidth="1"/>
    <col min="55" max="56" width="9.08984375" style="4"/>
    <col min="57" max="57" width="9.08984375" style="5"/>
    <col min="58" max="58" width="10.08984375" style="3" customWidth="1"/>
    <col min="59" max="59" width="9.08984375" style="4"/>
    <col min="60" max="60" width="10.6328125" style="4" customWidth="1"/>
    <col min="61" max="61" width="11.08984375" style="4" bestFit="1" customWidth="1"/>
    <col min="62" max="62" width="10.81640625" style="3" customWidth="1"/>
    <col min="63" max="63" width="11.54296875" style="4" customWidth="1"/>
    <col min="64" max="64" width="12.453125" style="4" customWidth="1"/>
    <col min="65" max="65" width="12.08984375" style="4" customWidth="1"/>
    <col min="66" max="16384" width="9.08984375" style="4"/>
  </cols>
  <sheetData>
    <row r="1" spans="1:65" s="7" customFormat="1" ht="16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  <c r="AY1" s="8">
        <v>43831</v>
      </c>
      <c r="AZ1" s="8">
        <v>43862</v>
      </c>
      <c r="BA1" s="8">
        <v>43891</v>
      </c>
      <c r="BB1" s="8">
        <v>43922</v>
      </c>
      <c r="BC1" s="8">
        <v>43952</v>
      </c>
      <c r="BD1" s="8">
        <v>43983</v>
      </c>
      <c r="BE1" s="8">
        <v>44013</v>
      </c>
      <c r="BF1" s="8">
        <v>44044</v>
      </c>
      <c r="BG1" s="8">
        <v>44075</v>
      </c>
      <c r="BH1" s="8">
        <v>44105</v>
      </c>
      <c r="BI1" s="8">
        <v>44136</v>
      </c>
      <c r="BJ1" s="8">
        <v>44166</v>
      </c>
      <c r="BK1" s="8">
        <v>44197</v>
      </c>
      <c r="BL1" s="8">
        <v>44228</v>
      </c>
      <c r="BM1" s="8">
        <v>44256</v>
      </c>
    </row>
    <row r="2" spans="1:65" ht="16" thickTop="1">
      <c r="B2" s="2" t="s">
        <v>15</v>
      </c>
      <c r="C2" s="3">
        <f t="shared" ref="C2:AH2" si="0">C3+C9</f>
        <v>1293165.4454400002</v>
      </c>
      <c r="D2" s="3">
        <f t="shared" si="0"/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ref="AI2:BM2" si="1">AI3+AI9</f>
        <v>4407186.3826200003</v>
      </c>
      <c r="AJ2" s="3">
        <f t="shared" si="1"/>
        <v>2390306.3151400001</v>
      </c>
      <c r="AK2" s="3">
        <f t="shared" si="1"/>
        <v>1092759.9355599999</v>
      </c>
      <c r="AL2" s="3">
        <f t="shared" si="1"/>
        <v>1093463.06715</v>
      </c>
      <c r="AM2" s="3">
        <f t="shared" si="1"/>
        <v>1001067.90318</v>
      </c>
      <c r="AN2" s="3">
        <f t="shared" si="1"/>
        <v>1370217.0974600001</v>
      </c>
      <c r="AO2" s="3">
        <f t="shared" si="1"/>
        <v>774831.83611999988</v>
      </c>
      <c r="AP2" s="3">
        <f t="shared" si="1"/>
        <v>357056.55415000004</v>
      </c>
      <c r="AQ2" s="3">
        <f t="shared" si="1"/>
        <v>3005666.9213399999</v>
      </c>
      <c r="AR2" s="3">
        <f t="shared" si="1"/>
        <v>3011974.0347499996</v>
      </c>
      <c r="AS2" s="3">
        <f t="shared" si="1"/>
        <v>4298818.5621600002</v>
      </c>
      <c r="AT2" s="3">
        <f t="shared" si="1"/>
        <v>3512112.9925200003</v>
      </c>
      <c r="AU2" s="3">
        <f t="shared" si="1"/>
        <v>3424373.5165000004</v>
      </c>
      <c r="AV2" s="3">
        <f t="shared" si="1"/>
        <v>1627843.1513399999</v>
      </c>
      <c r="AW2" s="3">
        <f t="shared" si="1"/>
        <v>756845.56556000002</v>
      </c>
      <c r="AX2" s="3">
        <f t="shared" si="1"/>
        <v>847723.35027000005</v>
      </c>
      <c r="AY2" s="3">
        <f t="shared" si="1"/>
        <v>1456947.571</v>
      </c>
      <c r="AZ2" s="3">
        <f t="shared" si="1"/>
        <v>1358002.6709999999</v>
      </c>
      <c r="BA2" s="3">
        <f t="shared" si="1"/>
        <v>1462187.12</v>
      </c>
      <c r="BB2" s="3">
        <f t="shared" si="1"/>
        <v>1268969.7589999998</v>
      </c>
      <c r="BC2" s="3">
        <f t="shared" si="1"/>
        <v>570911.46600000001</v>
      </c>
      <c r="BD2" s="3">
        <f t="shared" si="1"/>
        <v>864361.78399999999</v>
      </c>
      <c r="BE2" s="3">
        <f t="shared" si="1"/>
        <v>755769.43200000003</v>
      </c>
      <c r="BF2" s="3">
        <f t="shared" si="1"/>
        <v>236383.87099999998</v>
      </c>
      <c r="BG2" s="35">
        <f t="shared" si="1"/>
        <v>915181.51600000006</v>
      </c>
      <c r="BH2" s="35">
        <f t="shared" si="1"/>
        <v>1246338.314</v>
      </c>
      <c r="BI2" s="35">
        <f t="shared" si="1"/>
        <v>1279159.1189999999</v>
      </c>
      <c r="BJ2" s="35">
        <f t="shared" si="1"/>
        <v>1563709.077</v>
      </c>
      <c r="BK2" s="35">
        <f t="shared" si="1"/>
        <v>1640281.584</v>
      </c>
      <c r="BL2" s="35">
        <f t="shared" si="1"/>
        <v>1565574.4689999998</v>
      </c>
      <c r="BM2" s="35">
        <f t="shared" si="1"/>
        <v>1401337.7659999998</v>
      </c>
    </row>
    <row r="3" spans="1:65" s="11" customFormat="1">
      <c r="B3" s="12" t="s">
        <v>16</v>
      </c>
      <c r="C3" s="13">
        <f>SUM(C4:C7)</f>
        <v>1044919.66656</v>
      </c>
      <c r="D3" s="13">
        <f t="shared" ref="D3:AL3" si="2">SUM(D4:D7)</f>
        <v>653357.2061500001</v>
      </c>
      <c r="E3" s="13">
        <f t="shared" si="2"/>
        <v>631309.77402000001</v>
      </c>
      <c r="F3" s="13">
        <f t="shared" si="2"/>
        <v>434614.88303999993</v>
      </c>
      <c r="G3" s="13">
        <f t="shared" si="2"/>
        <v>235808.00919999997</v>
      </c>
      <c r="H3" s="13">
        <f t="shared" si="2"/>
        <v>193180.04777999999</v>
      </c>
      <c r="I3" s="13">
        <f t="shared" si="2"/>
        <v>177085.93252</v>
      </c>
      <c r="J3" s="13">
        <f t="shared" si="2"/>
        <v>182312.63340000002</v>
      </c>
      <c r="K3" s="13">
        <f t="shared" si="2"/>
        <v>209852.82317000002</v>
      </c>
      <c r="L3" s="13">
        <f t="shared" si="2"/>
        <v>490727.83206000004</v>
      </c>
      <c r="M3" s="13">
        <f t="shared" si="2"/>
        <v>624819.24037999997</v>
      </c>
      <c r="N3" s="13">
        <f t="shared" si="2"/>
        <v>651521.11881000001</v>
      </c>
      <c r="O3" s="13">
        <f t="shared" si="2"/>
        <v>746088.31384000008</v>
      </c>
      <c r="P3" s="13">
        <f t="shared" si="2"/>
        <v>679829.12248000014</v>
      </c>
      <c r="Q3" s="13">
        <f t="shared" si="2"/>
        <v>607778.40012999997</v>
      </c>
      <c r="R3" s="13">
        <f t="shared" si="2"/>
        <v>455622.84400000004</v>
      </c>
      <c r="S3" s="13">
        <f t="shared" si="2"/>
        <v>303112.71400000004</v>
      </c>
      <c r="T3" s="13">
        <f t="shared" si="2"/>
        <v>185169.196</v>
      </c>
      <c r="U3" s="13">
        <f t="shared" si="2"/>
        <v>193042.64499999999</v>
      </c>
      <c r="V3" s="13">
        <f t="shared" si="2"/>
        <v>204225.91654000001</v>
      </c>
      <c r="W3" s="13">
        <f t="shared" si="2"/>
        <v>250259.147</v>
      </c>
      <c r="X3" s="13">
        <f t="shared" si="2"/>
        <v>464751.16515000013</v>
      </c>
      <c r="Y3" s="13">
        <f t="shared" si="2"/>
        <v>532402.27513999993</v>
      </c>
      <c r="Z3" s="13">
        <f t="shared" si="2"/>
        <v>611527.52308000007</v>
      </c>
      <c r="AA3" s="13">
        <f t="shared" si="2"/>
        <v>709638.15131999995</v>
      </c>
      <c r="AB3" s="13">
        <f t="shared" si="2"/>
        <v>781133.85664000001</v>
      </c>
      <c r="AC3" s="13">
        <f t="shared" si="2"/>
        <v>766871.26</v>
      </c>
      <c r="AD3" s="13">
        <f t="shared" si="2"/>
        <v>393743.01666700002</v>
      </c>
      <c r="AE3" s="13">
        <f t="shared" si="2"/>
        <v>219047.84299999999</v>
      </c>
      <c r="AF3" s="13">
        <f t="shared" si="2"/>
        <v>187714.37499600003</v>
      </c>
      <c r="AG3" s="13">
        <f t="shared" si="2"/>
        <v>200075.54800000001</v>
      </c>
      <c r="AH3" s="13">
        <f t="shared" si="2"/>
        <v>179321.67169000002</v>
      </c>
      <c r="AI3" s="13">
        <f t="shared" si="2"/>
        <v>216108.01240000001</v>
      </c>
      <c r="AJ3" s="13">
        <f t="shared" si="2"/>
        <v>402539.598</v>
      </c>
      <c r="AK3" s="13">
        <f t="shared" si="2"/>
        <v>496319.09199999995</v>
      </c>
      <c r="AL3" s="13">
        <f t="shared" si="2"/>
        <v>688524.24</v>
      </c>
      <c r="AM3" s="13">
        <f t="shared" ref="AM3:BF3" si="3">SUM(AM4:AM7)</f>
        <v>789807.44700000004</v>
      </c>
      <c r="AN3" s="13">
        <f t="shared" si="3"/>
        <v>566760.62600000005</v>
      </c>
      <c r="AO3" s="13">
        <f t="shared" si="3"/>
        <v>563343.66499999992</v>
      </c>
      <c r="AP3" s="13">
        <f t="shared" si="3"/>
        <v>356611.10200000001</v>
      </c>
      <c r="AQ3" s="13">
        <f t="shared" si="3"/>
        <v>275576.83999999997</v>
      </c>
      <c r="AR3" s="13">
        <f t="shared" si="3"/>
        <v>170640.43400000001</v>
      </c>
      <c r="AS3" s="13">
        <f t="shared" si="3"/>
        <v>184074.40400000001</v>
      </c>
      <c r="AT3" s="13">
        <f t="shared" si="3"/>
        <v>204515.87599999999</v>
      </c>
      <c r="AU3" s="13">
        <f t="shared" si="3"/>
        <v>250902.18500000003</v>
      </c>
      <c r="AV3" s="13">
        <f t="shared" si="3"/>
        <v>384497.21900000004</v>
      </c>
      <c r="AW3" s="13">
        <f t="shared" si="3"/>
        <v>479380.13400000002</v>
      </c>
      <c r="AX3" s="13">
        <f t="shared" si="3"/>
        <v>582230.94299999997</v>
      </c>
      <c r="AY3" s="13">
        <f t="shared" si="3"/>
        <v>1456947.571</v>
      </c>
      <c r="AZ3" s="13">
        <f t="shared" si="3"/>
        <v>1358002.6709999999</v>
      </c>
      <c r="BA3" s="13">
        <f t="shared" si="3"/>
        <v>1462187.12</v>
      </c>
      <c r="BB3" s="13">
        <f t="shared" si="3"/>
        <v>1268969.7589999998</v>
      </c>
      <c r="BC3" s="13">
        <f t="shared" si="3"/>
        <v>570911.46600000001</v>
      </c>
      <c r="BD3" s="13">
        <f t="shared" si="3"/>
        <v>864361.78399999999</v>
      </c>
      <c r="BE3" s="13">
        <f t="shared" si="3"/>
        <v>755769.43200000003</v>
      </c>
      <c r="BF3" s="13">
        <f t="shared" si="3"/>
        <v>236383.87099999998</v>
      </c>
      <c r="BG3" s="36">
        <f t="shared" ref="BG3:BL3" si="4">SUM(BG4:BG7)</f>
        <v>915181.51600000006</v>
      </c>
      <c r="BH3" s="36">
        <f t="shared" si="4"/>
        <v>1246338.314</v>
      </c>
      <c r="BI3" s="36">
        <f t="shared" si="4"/>
        <v>1279159.1189999999</v>
      </c>
      <c r="BJ3" s="36">
        <f t="shared" si="4"/>
        <v>1563709.077</v>
      </c>
      <c r="BK3" s="36">
        <f t="shared" si="4"/>
        <v>1640281.584</v>
      </c>
      <c r="BL3" s="36">
        <f t="shared" si="4"/>
        <v>1565574.4689999998</v>
      </c>
      <c r="BM3" s="36">
        <f>SUM(BM4:BM8)</f>
        <v>1401337.7659999998</v>
      </c>
    </row>
    <row r="4" spans="1:65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>
        <v>510235.00799999997</v>
      </c>
      <c r="AP4" s="3">
        <v>94899.372000000003</v>
      </c>
      <c r="AQ4" s="3">
        <v>0</v>
      </c>
      <c r="AR4" s="3">
        <v>513.20899999999995</v>
      </c>
      <c r="AS4" s="3">
        <v>672.83299999999997</v>
      </c>
      <c r="AT4" s="3">
        <v>30324.659</v>
      </c>
      <c r="AU4" s="3">
        <v>2228.029</v>
      </c>
      <c r="AV4" s="3">
        <v>273191.951</v>
      </c>
      <c r="AW4" s="3">
        <v>421354.84100000001</v>
      </c>
      <c r="AX4" s="3">
        <v>471574.79300000001</v>
      </c>
      <c r="AY4" s="3">
        <v>1454942.507</v>
      </c>
      <c r="AZ4" s="3">
        <v>1227913.6399999999</v>
      </c>
      <c r="BA4" s="3">
        <v>926437.34100000001</v>
      </c>
      <c r="BB4" s="3">
        <v>982831.01199999999</v>
      </c>
      <c r="BC4" s="3">
        <v>20052.77</v>
      </c>
      <c r="BD4" s="24">
        <v>717109.94900000002</v>
      </c>
      <c r="BE4" s="3">
        <v>566586.41599999997</v>
      </c>
      <c r="BF4" s="3">
        <v>114518.73</v>
      </c>
      <c r="BG4" s="35">
        <v>732080.30500000005</v>
      </c>
      <c r="BH4" s="3">
        <v>1025827.954</v>
      </c>
      <c r="BI4" s="24">
        <v>1023030.41</v>
      </c>
      <c r="BJ4" s="3">
        <v>1309325.04</v>
      </c>
      <c r="BK4" s="3">
        <v>1603502.4439999999</v>
      </c>
      <c r="BL4" s="3">
        <v>1464036.895</v>
      </c>
      <c r="BM4" s="3">
        <v>1378567.993</v>
      </c>
    </row>
    <row r="5" spans="1:65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>
        <v>52968.925000000003</v>
      </c>
      <c r="AP5" s="3">
        <v>261634.8</v>
      </c>
      <c r="AQ5" s="3">
        <v>275538.55</v>
      </c>
      <c r="AR5" s="3">
        <v>170119.67600000001</v>
      </c>
      <c r="AS5" s="3">
        <v>183390.429</v>
      </c>
      <c r="AT5" s="3">
        <v>174181.57</v>
      </c>
      <c r="AU5" s="3">
        <v>248632.08100000001</v>
      </c>
      <c r="AV5" s="3">
        <v>111206.378</v>
      </c>
      <c r="AW5" s="3">
        <v>57891.889000000003</v>
      </c>
      <c r="AX5" s="3">
        <v>110501.406</v>
      </c>
      <c r="AY5" s="3">
        <v>1858.0509999999999</v>
      </c>
      <c r="AZ5" s="3">
        <v>129947.193</v>
      </c>
      <c r="BA5" s="3">
        <v>535614.01800000004</v>
      </c>
      <c r="BB5" s="3">
        <v>286028.74900000001</v>
      </c>
      <c r="BC5" s="3">
        <v>550799.61899999995</v>
      </c>
      <c r="BD5" s="24">
        <v>147239.66699999999</v>
      </c>
      <c r="BE5" s="3">
        <v>189172.83599999998</v>
      </c>
      <c r="BF5" s="3">
        <v>121853.47899999999</v>
      </c>
      <c r="BG5" s="35">
        <v>183064.429</v>
      </c>
      <c r="BH5" s="3">
        <v>220426.386</v>
      </c>
      <c r="BI5" s="24">
        <v>256001.33100000001</v>
      </c>
      <c r="BJ5" s="3">
        <v>254212.93799999999</v>
      </c>
      <c r="BK5" s="3">
        <v>36582.090000000004</v>
      </c>
      <c r="BL5" s="3">
        <v>101340.451</v>
      </c>
      <c r="BM5" s="3">
        <v>16175.352999999999</v>
      </c>
    </row>
    <row r="6" spans="1:65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24">
        <v>0</v>
      </c>
      <c r="BE6" s="3">
        <v>0</v>
      </c>
      <c r="BF6" s="3">
        <v>0</v>
      </c>
      <c r="BG6" s="35">
        <v>0</v>
      </c>
      <c r="BH6" s="3">
        <v>0</v>
      </c>
      <c r="BI6" s="24">
        <v>0</v>
      </c>
      <c r="BJ6" s="3">
        <v>0</v>
      </c>
      <c r="BK6" s="3">
        <v>0</v>
      </c>
      <c r="BL6" s="3">
        <v>0</v>
      </c>
      <c r="BM6" s="3">
        <v>0</v>
      </c>
    </row>
    <row r="7" spans="1:65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>
        <v>139.732</v>
      </c>
      <c r="AP7" s="3">
        <v>76.930000000000007</v>
      </c>
      <c r="AQ7" s="3">
        <v>38.29</v>
      </c>
      <c r="AR7" s="3">
        <v>7.5490000000000004</v>
      </c>
      <c r="AS7" s="3">
        <v>11.141999999999999</v>
      </c>
      <c r="AT7" s="3">
        <v>9.6470000000000002</v>
      </c>
      <c r="AU7" s="3">
        <v>42.075000000000003</v>
      </c>
      <c r="AV7" s="3">
        <v>98.89</v>
      </c>
      <c r="AW7" s="3">
        <v>133.404</v>
      </c>
      <c r="AX7" s="3">
        <v>154.744</v>
      </c>
      <c r="AY7" s="3">
        <v>147.01300000000001</v>
      </c>
      <c r="AZ7" s="3">
        <v>141.83799999999999</v>
      </c>
      <c r="BA7" s="3">
        <v>135.761</v>
      </c>
      <c r="BB7" s="3">
        <v>109.998</v>
      </c>
      <c r="BC7" s="3">
        <v>59.076999999999998</v>
      </c>
      <c r="BD7" s="24">
        <v>12.167999999999999</v>
      </c>
      <c r="BE7" s="3">
        <v>10.18</v>
      </c>
      <c r="BF7" s="3">
        <v>11.662000000000001</v>
      </c>
      <c r="BG7" s="35">
        <v>36.781999999999996</v>
      </c>
      <c r="BH7" s="3">
        <v>83.974000000000004</v>
      </c>
      <c r="BI7" s="24">
        <v>127.378</v>
      </c>
      <c r="BJ7" s="3">
        <v>171.09899999999999</v>
      </c>
      <c r="BK7" s="3">
        <v>197.05</v>
      </c>
      <c r="BL7" s="3">
        <v>197.12299999999999</v>
      </c>
      <c r="BM7" s="3">
        <v>162.56200000000001</v>
      </c>
    </row>
    <row r="8" spans="1:65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24"/>
      <c r="BE8" s="3"/>
      <c r="BG8" s="35"/>
      <c r="BH8" s="3">
        <v>0</v>
      </c>
      <c r="BI8" s="24">
        <v>0</v>
      </c>
      <c r="BJ8" s="3">
        <v>0</v>
      </c>
      <c r="BK8" s="3">
        <v>0</v>
      </c>
      <c r="BL8" s="3">
        <v>0</v>
      </c>
      <c r="BM8" s="3">
        <v>6431.8580000000002</v>
      </c>
    </row>
    <row r="9" spans="1:65" s="11" customFormat="1">
      <c r="B9" s="12" t="s">
        <v>21</v>
      </c>
      <c r="C9" s="13">
        <v>248245.77888000003</v>
      </c>
      <c r="D9" s="13">
        <v>803540.81330000004</v>
      </c>
      <c r="E9" s="13">
        <v>877484.69117999997</v>
      </c>
      <c r="F9" s="13">
        <v>605705.25951</v>
      </c>
      <c r="G9" s="13">
        <v>428756.10768000002</v>
      </c>
      <c r="H9" s="13">
        <v>2247628.3246500003</v>
      </c>
      <c r="I9" s="13">
        <v>3963186.7352700001</v>
      </c>
      <c r="J9" s="13">
        <v>4586425.8833599994</v>
      </c>
      <c r="K9" s="13">
        <v>4540064.7015899997</v>
      </c>
      <c r="L9" s="13">
        <v>632547.01835999999</v>
      </c>
      <c r="M9" s="13">
        <v>5295.80386</v>
      </c>
      <c r="N9" s="13">
        <v>0</v>
      </c>
      <c r="O9" s="13">
        <v>0</v>
      </c>
      <c r="P9" s="13">
        <v>9612.9415900000004</v>
      </c>
      <c r="Q9" s="13">
        <v>0</v>
      </c>
      <c r="R9" s="13">
        <v>0</v>
      </c>
      <c r="S9" s="13">
        <v>594583.77391999995</v>
      </c>
      <c r="T9" s="13">
        <v>555865.26450000005</v>
      </c>
      <c r="U9" s="13">
        <v>1035329.4155700001</v>
      </c>
      <c r="V9" s="13">
        <v>2294567.1308999998</v>
      </c>
      <c r="W9" s="13">
        <v>4488644.4917700002</v>
      </c>
      <c r="X9" s="13">
        <v>3651088.6628999999</v>
      </c>
      <c r="Y9" s="13">
        <v>210387.46758000003</v>
      </c>
      <c r="Z9" s="13">
        <v>142421.74328</v>
      </c>
      <c r="AA9" s="13">
        <v>210390.88368</v>
      </c>
      <c r="AB9" s="13">
        <v>62640.017469999999</v>
      </c>
      <c r="AC9" s="13">
        <v>408084.93296000006</v>
      </c>
      <c r="AD9" s="13">
        <v>5825.676449999999</v>
      </c>
      <c r="AE9" s="13">
        <v>54404.009279999991</v>
      </c>
      <c r="AF9" s="13">
        <v>489335.94394000008</v>
      </c>
      <c r="AG9" s="13">
        <v>2943467.0496</v>
      </c>
      <c r="AH9" s="13">
        <v>3800136.7770399996</v>
      </c>
      <c r="AI9" s="13">
        <v>4191078.3702200004</v>
      </c>
      <c r="AJ9" s="13">
        <v>1987766.7171400001</v>
      </c>
      <c r="AK9" s="13">
        <v>596440.84355999995</v>
      </c>
      <c r="AL9" s="13">
        <v>404938.82714999997</v>
      </c>
      <c r="AM9" s="13">
        <v>211260.45618000001</v>
      </c>
      <c r="AN9" s="13">
        <v>803456.47146000003</v>
      </c>
      <c r="AO9" s="13">
        <v>211488.17112000001</v>
      </c>
      <c r="AP9" s="13">
        <v>445.45214999999996</v>
      </c>
      <c r="AQ9" s="13">
        <v>2730090.08134</v>
      </c>
      <c r="AR9" s="13">
        <v>2841333.6007499998</v>
      </c>
      <c r="AS9" s="13">
        <v>4114744.1581600001</v>
      </c>
      <c r="AT9" s="13">
        <v>3307597.1165200002</v>
      </c>
      <c r="AU9" s="13">
        <v>3173471.3315000003</v>
      </c>
      <c r="AV9" s="13">
        <v>1243345.9323399998</v>
      </c>
      <c r="AW9" s="13">
        <v>277465.43156</v>
      </c>
      <c r="AX9" s="13">
        <v>265492.40727000003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3">
        <v>0</v>
      </c>
      <c r="BF9" s="13">
        <v>0</v>
      </c>
      <c r="BG9" s="36">
        <v>0</v>
      </c>
      <c r="BH9" s="13">
        <v>0</v>
      </c>
      <c r="BI9" s="39">
        <v>0</v>
      </c>
      <c r="BJ9" s="13">
        <v>0</v>
      </c>
      <c r="BK9" s="13">
        <v>0</v>
      </c>
      <c r="BL9" s="13">
        <v>0</v>
      </c>
      <c r="BM9" s="13">
        <v>0</v>
      </c>
    </row>
    <row r="10" spans="1:65">
      <c r="B10" s="2" t="s">
        <v>22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3">
        <v>0</v>
      </c>
      <c r="BF10" s="3">
        <v>0</v>
      </c>
      <c r="BG10" s="35">
        <v>0</v>
      </c>
      <c r="BH10" s="3">
        <v>0</v>
      </c>
      <c r="BI10" s="5">
        <v>0</v>
      </c>
      <c r="BJ10" s="3">
        <v>0</v>
      </c>
      <c r="BK10" s="3">
        <v>0</v>
      </c>
      <c r="BL10" s="3">
        <v>0</v>
      </c>
      <c r="BM10" s="3">
        <v>0</v>
      </c>
    </row>
    <row r="11" spans="1:65">
      <c r="B11" s="2" t="s">
        <v>23</v>
      </c>
      <c r="C11" s="3">
        <f t="shared" ref="C11:AX11" si="5">C12+C17+C18</f>
        <v>1292668.7980800001</v>
      </c>
      <c r="D11" s="3">
        <f t="shared" si="5"/>
        <v>1448544.2235000001</v>
      </c>
      <c r="E11" s="3">
        <f t="shared" si="5"/>
        <v>1508095.1678200001</v>
      </c>
      <c r="F11" s="3">
        <f t="shared" si="5"/>
        <v>1033024.79007</v>
      </c>
      <c r="G11" s="3">
        <f t="shared" si="5"/>
        <v>663196.58000000007</v>
      </c>
      <c r="H11" s="3">
        <f t="shared" si="5"/>
        <v>2440396.3790700003</v>
      </c>
      <c r="I11" s="3">
        <f t="shared" si="5"/>
        <v>4142702.9221900003</v>
      </c>
      <c r="J11" s="3">
        <f t="shared" si="5"/>
        <v>4768426.302889999</v>
      </c>
      <c r="K11" s="3">
        <f t="shared" si="5"/>
        <v>4749202.4874200001</v>
      </c>
      <c r="L11" s="3">
        <f t="shared" si="5"/>
        <v>1114538.1903300001</v>
      </c>
      <c r="M11" s="3">
        <f t="shared" si="5"/>
        <v>627044.41709999996</v>
      </c>
      <c r="N11" s="3">
        <f t="shared" si="5"/>
        <v>649718.76066000003</v>
      </c>
      <c r="O11" s="3">
        <f t="shared" si="5"/>
        <v>747311.93767999997</v>
      </c>
      <c r="P11" s="3">
        <f t="shared" si="5"/>
        <v>690823.16697999998</v>
      </c>
      <c r="Q11" s="3">
        <f t="shared" si="5"/>
        <v>608286.07417000004</v>
      </c>
      <c r="R11" s="3">
        <f t="shared" si="5"/>
        <v>457517.109</v>
      </c>
      <c r="S11" s="3">
        <f t="shared" si="5"/>
        <v>894356.88155999989</v>
      </c>
      <c r="T11" s="3">
        <f t="shared" si="5"/>
        <v>742467.14850000001</v>
      </c>
      <c r="U11" s="3">
        <f t="shared" si="5"/>
        <v>1231025.7456</v>
      </c>
      <c r="V11" s="3">
        <f t="shared" si="5"/>
        <v>2499001.2019499997</v>
      </c>
      <c r="W11" s="3">
        <f t="shared" si="5"/>
        <v>4738844.8280800004</v>
      </c>
      <c r="X11" s="3">
        <f t="shared" si="5"/>
        <v>4099247.0349900001</v>
      </c>
      <c r="Y11" s="3">
        <f t="shared" si="5"/>
        <v>741818.83809000009</v>
      </c>
      <c r="Z11" s="3">
        <f t="shared" si="5"/>
        <v>753435.55888000014</v>
      </c>
      <c r="AA11" s="3">
        <f t="shared" si="5"/>
        <v>918052.18151999998</v>
      </c>
      <c r="AB11" s="3">
        <f t="shared" si="5"/>
        <v>847381.2768799999</v>
      </c>
      <c r="AC11" s="3">
        <f t="shared" si="5"/>
        <v>1172223.6844000001</v>
      </c>
      <c r="AD11" s="3">
        <f t="shared" si="5"/>
        <v>401371.05084999988</v>
      </c>
      <c r="AE11" s="3">
        <f t="shared" si="5"/>
        <v>276530.37695999997</v>
      </c>
      <c r="AF11" s="3">
        <f t="shared" si="5"/>
        <v>678715.86524000007</v>
      </c>
      <c r="AG11" s="3">
        <f t="shared" si="5"/>
        <v>3135801.04116</v>
      </c>
      <c r="AH11" s="3">
        <f t="shared" si="5"/>
        <v>3990163.7025199994</v>
      </c>
      <c r="AI11" s="3">
        <f t="shared" si="5"/>
        <v>4403198.5448900005</v>
      </c>
      <c r="AJ11" s="3">
        <f t="shared" si="5"/>
        <v>2378217.20946</v>
      </c>
      <c r="AK11" s="3">
        <f t="shared" si="5"/>
        <v>1093078.8106799999</v>
      </c>
      <c r="AL11" s="3">
        <f t="shared" si="5"/>
        <v>1085022.9575799999</v>
      </c>
      <c r="AM11" s="3">
        <f t="shared" si="5"/>
        <v>998674.26665999985</v>
      </c>
      <c r="AN11" s="3">
        <f>AN12+AN17+AN18</f>
        <v>1370673.29486</v>
      </c>
      <c r="AO11" s="3">
        <f>AO12+AO17+AO18</f>
        <v>773900.26283999998</v>
      </c>
      <c r="AP11" s="3">
        <f t="shared" si="5"/>
        <v>355762.55881000002</v>
      </c>
      <c r="AQ11" s="3">
        <f t="shared" si="5"/>
        <v>3009271.4196699997</v>
      </c>
      <c r="AR11" s="3">
        <f t="shared" si="5"/>
        <v>3016148.3689099997</v>
      </c>
      <c r="AS11" s="3">
        <f t="shared" si="5"/>
        <v>4306398.1863139998</v>
      </c>
      <c r="AT11" s="3">
        <f t="shared" si="5"/>
        <v>3513448.6315600001</v>
      </c>
      <c r="AU11" s="3">
        <f t="shared" si="5"/>
        <v>3418613.68756</v>
      </c>
      <c r="AV11" s="3">
        <f t="shared" si="5"/>
        <v>1615390.2226099998</v>
      </c>
      <c r="AW11" s="3">
        <f t="shared" si="5"/>
        <v>755175.25060000003</v>
      </c>
      <c r="AX11" s="3">
        <f t="shared" si="5"/>
        <v>834250.58441000001</v>
      </c>
      <c r="AY11" s="3">
        <f>AY12+AY17+AY18+AY14</f>
        <v>1449890.5353600001</v>
      </c>
      <c r="AZ11" s="3">
        <f t="shared" ref="AZ11:BB11" si="6">AZ12+AZ17+AZ18+AZ14</f>
        <v>1366137.7348000002</v>
      </c>
      <c r="BA11" s="3">
        <f t="shared" si="6"/>
        <v>1453026.38469</v>
      </c>
      <c r="BB11" s="3">
        <f t="shared" si="6"/>
        <v>1272534.3855400002</v>
      </c>
      <c r="BC11" s="3">
        <f t="shared" ref="BC11:BG11" si="7">BC12+BC17+BC18+BC14</f>
        <v>573270.15776999993</v>
      </c>
      <c r="BD11" s="3">
        <f t="shared" si="7"/>
        <v>874146.53911999997</v>
      </c>
      <c r="BE11" s="3">
        <f t="shared" si="7"/>
        <v>756668.30012999999</v>
      </c>
      <c r="BF11" s="3">
        <f t="shared" si="7"/>
        <v>227662.37644999998</v>
      </c>
      <c r="BG11" s="35">
        <f t="shared" si="7"/>
        <v>914968.7893399999</v>
      </c>
      <c r="BH11" s="35">
        <f t="shared" ref="BH11:BM11" si="8">BH12+BH17+BH18+BH14</f>
        <v>1247254.6499599998</v>
      </c>
      <c r="BI11" s="35">
        <f t="shared" si="8"/>
        <v>1277518.6470699999</v>
      </c>
      <c r="BJ11" s="35">
        <f t="shared" si="8"/>
        <v>1548916.8495100001</v>
      </c>
      <c r="BK11" s="35">
        <f t="shared" si="8"/>
        <v>1643519.8558800002</v>
      </c>
      <c r="BL11" s="35">
        <f t="shared" si="8"/>
        <v>1560548.54287</v>
      </c>
      <c r="BM11" s="35">
        <f t="shared" si="8"/>
        <v>1414793.8941900001</v>
      </c>
    </row>
    <row r="12" spans="1:65" s="11" customFormat="1">
      <c r="B12" s="12" t="s">
        <v>24</v>
      </c>
      <c r="C12" s="13">
        <v>1044423.0192000001</v>
      </c>
      <c r="D12" s="13">
        <v>645003.41020000004</v>
      </c>
      <c r="E12" s="13">
        <v>630610.47664000001</v>
      </c>
      <c r="F12" s="13">
        <v>427319.53055999998</v>
      </c>
      <c r="G12" s="13">
        <v>234440.47232</v>
      </c>
      <c r="H12" s="13">
        <v>192565.61598</v>
      </c>
      <c r="I12" s="13">
        <v>179200.42931000001</v>
      </c>
      <c r="J12" s="13">
        <v>181886.80233999999</v>
      </c>
      <c r="K12" s="13">
        <v>209137.78582999998</v>
      </c>
      <c r="L12" s="13">
        <v>481991.17197000002</v>
      </c>
      <c r="M12" s="13">
        <v>620401.13511999999</v>
      </c>
      <c r="N12" s="13">
        <v>649718.76066000003</v>
      </c>
      <c r="O12" s="13">
        <v>747311.93767999997</v>
      </c>
      <c r="P12" s="13">
        <v>681210.22539000004</v>
      </c>
      <c r="Q12" s="13">
        <v>608286.07417000004</v>
      </c>
      <c r="R12" s="13">
        <v>457469.42849999998</v>
      </c>
      <c r="S12" s="13">
        <v>299221.61686999997</v>
      </c>
      <c r="T12" s="13">
        <v>186222.87599999999</v>
      </c>
      <c r="U12" s="13">
        <v>195177.87656999999</v>
      </c>
      <c r="V12" s="13">
        <v>204212.53104999999</v>
      </c>
      <c r="W12" s="13">
        <v>250200.33631000001</v>
      </c>
      <c r="X12" s="13">
        <v>447212.51228999998</v>
      </c>
      <c r="Y12" s="13">
        <v>531431.37051000004</v>
      </c>
      <c r="Z12" s="13">
        <v>611013.81560000009</v>
      </c>
      <c r="AA12" s="13">
        <v>707661.29784000001</v>
      </c>
      <c r="AB12" s="13">
        <v>784741.25940999994</v>
      </c>
      <c r="AC12" s="13">
        <v>764138.75144000014</v>
      </c>
      <c r="AD12" s="13">
        <v>395545.37439999991</v>
      </c>
      <c r="AE12" s="13">
        <v>219652.92287999997</v>
      </c>
      <c r="AF12" s="13">
        <v>188615.08609999999</v>
      </c>
      <c r="AG12" s="13">
        <v>188643.76215999998</v>
      </c>
      <c r="AH12" s="13">
        <v>188111.95804</v>
      </c>
      <c r="AI12" s="13">
        <v>212120.17467000001</v>
      </c>
      <c r="AJ12" s="13">
        <v>390450.49232000002</v>
      </c>
      <c r="AK12" s="13">
        <v>496637.96711999999</v>
      </c>
      <c r="AL12" s="13">
        <v>680084.1304299999</v>
      </c>
      <c r="AM12" s="13">
        <v>787413.81047999987</v>
      </c>
      <c r="AN12" s="13">
        <v>567216.82339999999</v>
      </c>
      <c r="AO12" s="13">
        <v>562412.09171999991</v>
      </c>
      <c r="AP12" s="13">
        <v>354843.70522</v>
      </c>
      <c r="AQ12" s="13">
        <v>274263.86936000001</v>
      </c>
      <c r="AR12" s="13">
        <v>173461.96872999999</v>
      </c>
      <c r="AS12" s="13">
        <v>190935.64518400002</v>
      </c>
      <c r="AT12" s="13">
        <v>204047.86751000001</v>
      </c>
      <c r="AU12" s="13">
        <v>242911.46969999999</v>
      </c>
      <c r="AV12" s="13">
        <v>369697.61267999996</v>
      </c>
      <c r="AW12" s="13">
        <v>477262.66628000006</v>
      </c>
      <c r="AX12" s="13">
        <v>568754.57564000005</v>
      </c>
      <c r="AY12" s="13">
        <v>565372.98436000012</v>
      </c>
      <c r="AZ12" s="13">
        <v>537436.64080000005</v>
      </c>
      <c r="BA12" s="13">
        <v>527910.28368999995</v>
      </c>
      <c r="BB12" s="13">
        <v>398627.19354000007</v>
      </c>
      <c r="BC12" s="13">
        <v>280344.24777000002</v>
      </c>
      <c r="BD12" s="25">
        <v>186908.83912000002</v>
      </c>
      <c r="BE12" s="13">
        <v>183337.94822999998</v>
      </c>
      <c r="BF12" s="13">
        <v>194924.85339999996</v>
      </c>
      <c r="BG12" s="36">
        <v>239031.05734</v>
      </c>
      <c r="BH12" s="13">
        <v>316319.95995999995</v>
      </c>
      <c r="BI12" s="13">
        <v>432835.80849999998</v>
      </c>
      <c r="BJ12" s="13">
        <v>617081.03312000004</v>
      </c>
      <c r="BK12" s="13">
        <v>702299.20088000013</v>
      </c>
      <c r="BL12" s="13">
        <v>752650.41446999996</v>
      </c>
      <c r="BM12" s="13">
        <v>577972.07071000012</v>
      </c>
    </row>
    <row r="13" spans="1:65">
      <c r="B13" s="2" t="s">
        <v>25</v>
      </c>
      <c r="C13" s="3">
        <v>2738.1023999999998</v>
      </c>
      <c r="D13" s="3">
        <v>1665.4863</v>
      </c>
      <c r="E13" s="3">
        <v>1549.76998</v>
      </c>
      <c r="F13" s="3">
        <v>841.96826999999985</v>
      </c>
      <c r="G13" s="3">
        <v>958.01432</v>
      </c>
      <c r="H13" s="3">
        <v>1020.8336400000001</v>
      </c>
      <c r="I13" s="3">
        <v>1005.9997499999999</v>
      </c>
      <c r="J13" s="3">
        <v>1197.4125200000001</v>
      </c>
      <c r="K13" s="3">
        <v>619.78521000000001</v>
      </c>
      <c r="L13" s="3">
        <v>930.97146000000009</v>
      </c>
      <c r="M13" s="3">
        <v>63.847840000000005</v>
      </c>
      <c r="N13" s="3">
        <v>2292.2808600000003</v>
      </c>
      <c r="O13" s="3">
        <v>1755.75632</v>
      </c>
      <c r="P13" s="3">
        <v>1473.9289199999998</v>
      </c>
      <c r="Q13" s="3">
        <v>692.74910999999997</v>
      </c>
      <c r="R13" s="3">
        <v>843.255</v>
      </c>
      <c r="S13" s="3">
        <v>875.53736000000004</v>
      </c>
      <c r="T13" s="3">
        <v>761.89049999999997</v>
      </c>
      <c r="U13" s="3">
        <v>1914.15681</v>
      </c>
      <c r="V13" s="3">
        <v>820.8057</v>
      </c>
      <c r="W13" s="3">
        <v>1187.3316300000001</v>
      </c>
      <c r="X13" s="3">
        <v>2366.9633699999999</v>
      </c>
      <c r="Y13" s="3">
        <v>1542.1367700000001</v>
      </c>
      <c r="Z13" s="3">
        <v>1603.4295199999999</v>
      </c>
      <c r="AA13" s="3">
        <v>2892.76296</v>
      </c>
      <c r="AB13" s="3">
        <v>1830.5679399999999</v>
      </c>
      <c r="AC13" s="3">
        <v>1271.8318400000001</v>
      </c>
      <c r="AD13" s="3">
        <v>1694.2793999999999</v>
      </c>
      <c r="AE13" s="3">
        <v>1113.90624</v>
      </c>
      <c r="AF13" s="3">
        <v>1247.6897200000003</v>
      </c>
      <c r="AG13" s="3">
        <v>-616.48729999999989</v>
      </c>
      <c r="AH13" s="3">
        <v>-1518.4249199999999</v>
      </c>
      <c r="AI13" s="3">
        <v>-252.40031999999999</v>
      </c>
      <c r="AJ13" s="3">
        <v>826.88771999999994</v>
      </c>
      <c r="AK13" s="3">
        <v>1968.8818000000001</v>
      </c>
      <c r="AL13" s="3">
        <v>1921.71884</v>
      </c>
      <c r="AM13" s="3">
        <v>2414.4157700000001</v>
      </c>
      <c r="AN13" s="3">
        <v>3073.90353</v>
      </c>
      <c r="AO13" s="3">
        <v>2546.7069999999999</v>
      </c>
      <c r="AP13" s="3">
        <v>477.22399999999999</v>
      </c>
      <c r="AQ13" s="3">
        <v>351.49655000000001</v>
      </c>
      <c r="AR13" s="3">
        <v>562.90193999999997</v>
      </c>
      <c r="AS13" s="3">
        <v>173.12734</v>
      </c>
      <c r="AT13" s="3">
        <v>-128.45221000000001</v>
      </c>
      <c r="AU13" s="3">
        <v>265.16399999999999</v>
      </c>
      <c r="AV13" s="3">
        <v>259.46899999999999</v>
      </c>
      <c r="AW13" s="3">
        <v>1390.13455</v>
      </c>
      <c r="AX13" s="3">
        <v>1232.5939699999999</v>
      </c>
      <c r="AY13" s="3">
        <v>686.83952999999997</v>
      </c>
      <c r="AZ13" s="3">
        <v>146.89470000000006</v>
      </c>
      <c r="BA13" s="3">
        <v>-1815.82681</v>
      </c>
      <c r="BB13" s="3">
        <v>191.86350000000002</v>
      </c>
      <c r="BC13" s="3">
        <v>1940.7285200000001</v>
      </c>
      <c r="BD13" s="3">
        <v>-171.78650000000002</v>
      </c>
      <c r="BE13" s="3">
        <v>561.31587000000002</v>
      </c>
      <c r="BF13" s="3">
        <v>4521.3522199999998</v>
      </c>
      <c r="BG13" s="35">
        <v>-831.7946199999999</v>
      </c>
      <c r="BH13" s="3">
        <v>76.554250000000025</v>
      </c>
      <c r="BI13" s="24">
        <v>833.13005999999996</v>
      </c>
      <c r="BJ13" s="3">
        <v>1.2029900000379701</v>
      </c>
      <c r="BK13" s="3">
        <v>1409.5361800000001</v>
      </c>
      <c r="BL13" s="3">
        <v>2147.7912299999998</v>
      </c>
      <c r="BM13" s="3">
        <v>229.82657</v>
      </c>
    </row>
    <row r="14" spans="1:65" s="20" customFormat="1">
      <c r="B14" s="21" t="s">
        <v>36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3">
        <f>SUM(AN15:AN16)</f>
        <v>0</v>
      </c>
      <c r="AO14" s="23">
        <f t="shared" ref="AO14:BE14" si="9">SUM(AO15:AO16)</f>
        <v>0</v>
      </c>
      <c r="AP14" s="23">
        <f t="shared" si="9"/>
        <v>0</v>
      </c>
      <c r="AQ14" s="23">
        <f t="shared" si="9"/>
        <v>0</v>
      </c>
      <c r="AR14" s="23">
        <f t="shared" si="9"/>
        <v>0</v>
      </c>
      <c r="AS14" s="23">
        <f t="shared" si="9"/>
        <v>0</v>
      </c>
      <c r="AT14" s="23">
        <f t="shared" si="9"/>
        <v>0</v>
      </c>
      <c r="AU14" s="23">
        <f t="shared" si="9"/>
        <v>0</v>
      </c>
      <c r="AV14" s="23">
        <f t="shared" si="9"/>
        <v>0</v>
      </c>
      <c r="AW14" s="23">
        <f t="shared" si="9"/>
        <v>0</v>
      </c>
      <c r="AX14" s="23">
        <f t="shared" si="9"/>
        <v>0</v>
      </c>
      <c r="AY14" s="23">
        <f t="shared" si="9"/>
        <v>884517.55099999998</v>
      </c>
      <c r="AZ14" s="23">
        <f t="shared" si="9"/>
        <v>828701.09400000004</v>
      </c>
      <c r="BA14" s="23">
        <f t="shared" si="9"/>
        <v>925116.10100000002</v>
      </c>
      <c r="BB14" s="23">
        <f t="shared" si="9"/>
        <v>873907.19200000004</v>
      </c>
      <c r="BC14" s="23">
        <f t="shared" si="9"/>
        <v>292925.90999999997</v>
      </c>
      <c r="BD14" s="23">
        <f t="shared" si="9"/>
        <v>687237.7</v>
      </c>
      <c r="BE14" s="23">
        <f t="shared" si="9"/>
        <v>572792.53399999999</v>
      </c>
      <c r="BF14" s="23">
        <f t="shared" ref="BF14:BM14" si="10">SUM(BF15:BF16)</f>
        <v>32729.436999999998</v>
      </c>
      <c r="BG14" s="37">
        <f t="shared" si="10"/>
        <v>675937.73199999996</v>
      </c>
      <c r="BH14" s="37">
        <f t="shared" si="10"/>
        <v>930934.69</v>
      </c>
      <c r="BI14" s="37">
        <f t="shared" si="10"/>
        <v>844673.44400000002</v>
      </c>
      <c r="BJ14" s="37">
        <f t="shared" si="10"/>
        <v>931746.42799999996</v>
      </c>
      <c r="BK14" s="37">
        <f t="shared" si="10"/>
        <v>941220.65500000003</v>
      </c>
      <c r="BL14" s="37">
        <f>SUM(BL15:BL16)</f>
        <v>807849.03700000001</v>
      </c>
      <c r="BM14" s="37">
        <f t="shared" si="10"/>
        <v>836657.85900000005</v>
      </c>
    </row>
    <row r="15" spans="1:65">
      <c r="B15" s="2" t="s">
        <v>38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10459.388000000001</v>
      </c>
      <c r="BD15" s="3">
        <v>0</v>
      </c>
      <c r="BE15" s="3">
        <v>0</v>
      </c>
      <c r="BF15" s="3">
        <v>0</v>
      </c>
      <c r="BG15" s="35">
        <v>0</v>
      </c>
      <c r="BH15" s="3">
        <v>0</v>
      </c>
      <c r="BI15" s="5">
        <v>0</v>
      </c>
      <c r="BJ15" s="3">
        <v>0</v>
      </c>
      <c r="BK15" s="3">
        <v>0</v>
      </c>
      <c r="BL15" s="3">
        <v>0</v>
      </c>
      <c r="BM15" s="3">
        <v>3110.2919999999999</v>
      </c>
    </row>
    <row r="16" spans="1:65">
      <c r="B16" s="2" t="s">
        <v>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884517.55099999998</v>
      </c>
      <c r="AZ16" s="3">
        <v>828701.09400000004</v>
      </c>
      <c r="BA16" s="3">
        <v>925116.10100000002</v>
      </c>
      <c r="BB16" s="3">
        <v>873907.19200000004</v>
      </c>
      <c r="BC16" s="3">
        <v>282466.522</v>
      </c>
      <c r="BD16" s="3">
        <v>687237.7</v>
      </c>
      <c r="BE16" s="3">
        <v>572792.53399999999</v>
      </c>
      <c r="BF16" s="3">
        <v>32729.436999999998</v>
      </c>
      <c r="BG16" s="35">
        <v>675937.73199999996</v>
      </c>
      <c r="BH16" s="3">
        <v>930934.69</v>
      </c>
      <c r="BI16" s="3">
        <v>844673.44400000002</v>
      </c>
      <c r="BJ16" s="3">
        <v>931746.42799999996</v>
      </c>
      <c r="BK16" s="3">
        <v>941220.65500000003</v>
      </c>
      <c r="BL16" s="3">
        <v>807849.03700000001</v>
      </c>
      <c r="BM16" s="3">
        <v>833547.56700000004</v>
      </c>
    </row>
    <row r="17" spans="2:65" s="11" customFormat="1">
      <c r="B17" s="12" t="s">
        <v>21</v>
      </c>
      <c r="C17" s="13">
        <f>C9</f>
        <v>248245.77888000003</v>
      </c>
      <c r="D17" s="13">
        <f t="shared" ref="D17:BC17" si="11">D9</f>
        <v>803540.81330000004</v>
      </c>
      <c r="E17" s="13">
        <f t="shared" si="11"/>
        <v>877484.69117999997</v>
      </c>
      <c r="F17" s="13">
        <f t="shared" si="11"/>
        <v>605705.25951</v>
      </c>
      <c r="G17" s="13">
        <f t="shared" si="11"/>
        <v>428756.10768000002</v>
      </c>
      <c r="H17" s="13">
        <f t="shared" si="11"/>
        <v>2247628.3246500003</v>
      </c>
      <c r="I17" s="13">
        <f t="shared" si="11"/>
        <v>3963186.7352700001</v>
      </c>
      <c r="J17" s="13">
        <f t="shared" si="11"/>
        <v>4586425.8833599994</v>
      </c>
      <c r="K17" s="13">
        <f t="shared" si="11"/>
        <v>4540064.7015899997</v>
      </c>
      <c r="L17" s="13">
        <f t="shared" si="11"/>
        <v>632547.01835999999</v>
      </c>
      <c r="M17" s="13">
        <f t="shared" si="11"/>
        <v>5295.80386</v>
      </c>
      <c r="N17" s="13">
        <f t="shared" si="11"/>
        <v>0</v>
      </c>
      <c r="O17" s="13">
        <f t="shared" si="11"/>
        <v>0</v>
      </c>
      <c r="P17" s="13">
        <f t="shared" si="11"/>
        <v>9612.9415900000004</v>
      </c>
      <c r="Q17" s="13">
        <f t="shared" si="11"/>
        <v>0</v>
      </c>
      <c r="R17" s="13">
        <f t="shared" si="11"/>
        <v>0</v>
      </c>
      <c r="S17" s="13">
        <f t="shared" si="11"/>
        <v>594583.77391999995</v>
      </c>
      <c r="T17" s="13">
        <f t="shared" si="11"/>
        <v>555865.26450000005</v>
      </c>
      <c r="U17" s="13">
        <f t="shared" si="11"/>
        <v>1035329.4155700001</v>
      </c>
      <c r="V17" s="13">
        <f t="shared" si="11"/>
        <v>2294567.1308999998</v>
      </c>
      <c r="W17" s="13">
        <f t="shared" si="11"/>
        <v>4488644.4917700002</v>
      </c>
      <c r="X17" s="13">
        <f t="shared" si="11"/>
        <v>3651088.6628999999</v>
      </c>
      <c r="Y17" s="13">
        <f t="shared" si="11"/>
        <v>210387.46758000003</v>
      </c>
      <c r="Z17" s="13">
        <f t="shared" si="11"/>
        <v>142421.74328</v>
      </c>
      <c r="AA17" s="13">
        <f t="shared" si="11"/>
        <v>210390.88368</v>
      </c>
      <c r="AB17" s="13">
        <f t="shared" si="11"/>
        <v>62640.017469999999</v>
      </c>
      <c r="AC17" s="13">
        <f t="shared" si="11"/>
        <v>408084.93296000006</v>
      </c>
      <c r="AD17" s="13">
        <f t="shared" si="11"/>
        <v>5825.676449999999</v>
      </c>
      <c r="AE17" s="13">
        <f t="shared" si="11"/>
        <v>54404.009279999991</v>
      </c>
      <c r="AF17" s="13">
        <f t="shared" si="11"/>
        <v>489335.94394000008</v>
      </c>
      <c r="AG17" s="13">
        <f t="shared" si="11"/>
        <v>2943467.0496</v>
      </c>
      <c r="AH17" s="13">
        <f t="shared" si="11"/>
        <v>3800136.7770399996</v>
      </c>
      <c r="AI17" s="13">
        <f t="shared" si="11"/>
        <v>4191078.3702200004</v>
      </c>
      <c r="AJ17" s="13">
        <f t="shared" si="11"/>
        <v>1987766.7171400001</v>
      </c>
      <c r="AK17" s="13">
        <f t="shared" si="11"/>
        <v>596440.84355999995</v>
      </c>
      <c r="AL17" s="13">
        <f t="shared" si="11"/>
        <v>404938.82714999997</v>
      </c>
      <c r="AM17" s="13">
        <f t="shared" si="11"/>
        <v>211260.45618000001</v>
      </c>
      <c r="AN17" s="13">
        <f t="shared" si="11"/>
        <v>803456.47146000003</v>
      </c>
      <c r="AO17" s="13">
        <f t="shared" si="11"/>
        <v>211488.17112000001</v>
      </c>
      <c r="AP17" s="13">
        <f t="shared" si="11"/>
        <v>445.45214999999996</v>
      </c>
      <c r="AQ17" s="13">
        <f t="shared" si="11"/>
        <v>2730090.08134</v>
      </c>
      <c r="AR17" s="13">
        <f t="shared" si="11"/>
        <v>2841333.6007499998</v>
      </c>
      <c r="AS17" s="13">
        <f t="shared" si="11"/>
        <v>4114744.1581600001</v>
      </c>
      <c r="AT17" s="13">
        <f t="shared" si="11"/>
        <v>3307597.1165200002</v>
      </c>
      <c r="AU17" s="13">
        <f t="shared" si="11"/>
        <v>3173471.3315000003</v>
      </c>
      <c r="AV17" s="13">
        <f t="shared" si="11"/>
        <v>1243345.9323399998</v>
      </c>
      <c r="AW17" s="13">
        <f t="shared" si="11"/>
        <v>277465.43156</v>
      </c>
      <c r="AX17" s="13">
        <f t="shared" si="11"/>
        <v>265492.40727000003</v>
      </c>
      <c r="AY17" s="13">
        <f t="shared" si="11"/>
        <v>0</v>
      </c>
      <c r="AZ17" s="13">
        <f t="shared" si="11"/>
        <v>0</v>
      </c>
      <c r="BA17" s="13">
        <f t="shared" si="11"/>
        <v>0</v>
      </c>
      <c r="BB17" s="13">
        <f t="shared" si="11"/>
        <v>0</v>
      </c>
      <c r="BC17" s="13">
        <f t="shared" si="11"/>
        <v>0</v>
      </c>
      <c r="BD17" s="13">
        <v>0</v>
      </c>
      <c r="BE17" s="13">
        <v>0</v>
      </c>
      <c r="BF17" s="13">
        <v>0</v>
      </c>
      <c r="BG17" s="36">
        <v>0</v>
      </c>
      <c r="BH17" s="13">
        <v>0</v>
      </c>
      <c r="BI17" s="19">
        <v>0</v>
      </c>
      <c r="BJ17" s="13">
        <v>0</v>
      </c>
      <c r="BK17" s="13">
        <v>0</v>
      </c>
      <c r="BL17" s="13">
        <v>0</v>
      </c>
      <c r="BM17" s="13">
        <v>0</v>
      </c>
    </row>
    <row r="18" spans="2:65">
      <c r="B18" s="2" t="s">
        <v>26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202.43844000000001</v>
      </c>
      <c r="I18" s="3">
        <v>315.75761</v>
      </c>
      <c r="J18" s="3">
        <v>113.61719000000001</v>
      </c>
      <c r="K18" s="3">
        <v>0</v>
      </c>
      <c r="L18" s="3">
        <v>0</v>
      </c>
      <c r="M18" s="3">
        <v>1347.4781200000002</v>
      </c>
      <c r="N18" s="3">
        <v>0</v>
      </c>
      <c r="O18" s="3">
        <v>0</v>
      </c>
      <c r="P18" s="3">
        <v>0</v>
      </c>
      <c r="Q18" s="3">
        <v>0</v>
      </c>
      <c r="R18" s="3">
        <v>47.680500000000002</v>
      </c>
      <c r="S18" s="3">
        <v>551.49077</v>
      </c>
      <c r="T18" s="3">
        <v>379.00799999999998</v>
      </c>
      <c r="U18" s="3">
        <v>518.45346000000006</v>
      </c>
      <c r="V18" s="3">
        <v>221.53999999999996</v>
      </c>
      <c r="W18" s="3">
        <v>0</v>
      </c>
      <c r="X18" s="3">
        <v>945.85980000000006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2473.4447999999998</v>
      </c>
      <c r="AF18" s="3">
        <v>764.8352000000001</v>
      </c>
      <c r="AG18" s="3">
        <v>3690.2293999999997</v>
      </c>
      <c r="AH18" s="3">
        <v>1914.9674399999999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473.40143999999998</v>
      </c>
      <c r="AQ18" s="3">
        <v>4917.4689699999999</v>
      </c>
      <c r="AR18" s="3">
        <v>1352.79943</v>
      </c>
      <c r="AS18" s="3">
        <v>718.38297</v>
      </c>
      <c r="AT18" s="3">
        <v>1803.64753</v>
      </c>
      <c r="AU18" s="3">
        <v>2230.88636</v>
      </c>
      <c r="AV18" s="3">
        <v>2346.6775899999998</v>
      </c>
      <c r="AW18" s="3">
        <v>447.15276</v>
      </c>
      <c r="AX18" s="3">
        <v>3.6015000000000001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3">
        <v>0</v>
      </c>
      <c r="BE18" s="3">
        <v>537.81790000000001</v>
      </c>
      <c r="BF18" s="3">
        <v>8.0860500000000002</v>
      </c>
      <c r="BG18" s="35">
        <v>0</v>
      </c>
      <c r="BH18" s="3">
        <v>0</v>
      </c>
      <c r="BI18" s="24">
        <v>9.3945699999999999</v>
      </c>
      <c r="BJ18" s="3">
        <v>89.388390000000001</v>
      </c>
      <c r="BK18" s="3">
        <v>0</v>
      </c>
      <c r="BL18" s="3">
        <v>49.0914</v>
      </c>
      <c r="BM18" s="3">
        <v>163.96448000000001</v>
      </c>
    </row>
    <row r="19" spans="2:65" s="11" customFormat="1">
      <c r="B19" s="12" t="s">
        <v>29</v>
      </c>
      <c r="C19" s="13">
        <v>39410.352960000004</v>
      </c>
      <c r="D19" s="13">
        <v>46061.340926719116</v>
      </c>
      <c r="E19" s="13">
        <v>45167.206495100058</v>
      </c>
      <c r="F19" s="13">
        <v>51577.739163041944</v>
      </c>
      <c r="G19" s="13">
        <v>51938.278805759779</v>
      </c>
      <c r="H19" s="13">
        <v>51675.033451634372</v>
      </c>
      <c r="I19" s="13">
        <v>48141.193260965149</v>
      </c>
      <c r="J19" s="13">
        <v>46891.630143627881</v>
      </c>
      <c r="K19" s="13">
        <v>47076.291845919623</v>
      </c>
      <c r="L19" s="13">
        <v>54702.806790547642</v>
      </c>
      <c r="M19" s="13">
        <v>57657.341093122712</v>
      </c>
      <c r="N19" s="13">
        <v>57222.539069999999</v>
      </c>
      <c r="O19" s="13">
        <v>54297.812720000002</v>
      </c>
      <c r="P19" s="13">
        <v>51494.591780000002</v>
      </c>
      <c r="Q19" s="13">
        <v>50294.16863</v>
      </c>
      <c r="R19" s="13">
        <v>47561.241000000002</v>
      </c>
      <c r="S19" s="13">
        <v>49984.891960000001</v>
      </c>
      <c r="T19" s="13">
        <v>47756.2575</v>
      </c>
      <c r="U19" s="13">
        <v>43123.490490000004</v>
      </c>
      <c r="V19" s="13">
        <v>42203.662599999996</v>
      </c>
      <c r="W19" s="13">
        <v>41265.499060000002</v>
      </c>
      <c r="X19" s="13">
        <v>55507.982340000002</v>
      </c>
      <c r="Y19" s="13">
        <v>54946.675170000002</v>
      </c>
      <c r="Z19" s="13">
        <v>53901.018960000001</v>
      </c>
      <c r="AA19" s="13">
        <v>53293.828719999998</v>
      </c>
      <c r="AB19" s="13">
        <v>48082.929080000002</v>
      </c>
      <c r="AC19" s="13">
        <v>49467.779840000003</v>
      </c>
      <c r="AD19" s="13">
        <v>45231.539649999999</v>
      </c>
      <c r="AE19" s="13">
        <v>41023.896479999996</v>
      </c>
      <c r="AF19" s="13">
        <v>38005.018819999998</v>
      </c>
      <c r="AG19" s="13">
        <v>46408.941149999999</v>
      </c>
      <c r="AH19" s="13">
        <v>33900.924599999998</v>
      </c>
      <c r="AI19" s="13">
        <v>37589.527759999997</v>
      </c>
      <c r="AJ19" s="13">
        <v>48497.057800000002</v>
      </c>
      <c r="AK19" s="13">
        <v>46184.252759999996</v>
      </c>
      <c r="AL19" s="13">
        <v>57271.224999999991</v>
      </c>
      <c r="AM19" s="13">
        <v>52186.33296</v>
      </c>
      <c r="AN19" s="13">
        <v>49616.586630000005</v>
      </c>
      <c r="AO19" s="13">
        <v>47350.505440000008</v>
      </c>
      <c r="AP19" s="13">
        <v>48642.336049999998</v>
      </c>
      <c r="AQ19" s="13">
        <v>44669.821020000003</v>
      </c>
      <c r="AR19" s="13">
        <v>41640.08365</v>
      </c>
      <c r="AS19" s="13">
        <v>33250.189440000002</v>
      </c>
      <c r="AT19" s="13">
        <v>32738.795999999998</v>
      </c>
      <c r="AU19" s="13">
        <v>38499.268499999998</v>
      </c>
      <c r="AV19" s="13">
        <v>49643.399579999998</v>
      </c>
      <c r="AW19" s="13">
        <v>50649.777120000006</v>
      </c>
      <c r="AX19" s="13">
        <v>62029.651110000006</v>
      </c>
      <c r="AY19" s="13">
        <f>6760935*10.46/1000</f>
        <v>70719.380100000009</v>
      </c>
      <c r="AZ19" s="13">
        <f>5956408*10.47/1000</f>
        <v>62363.591760000003</v>
      </c>
      <c r="BA19" s="13">
        <f>6829137*10.44/1000</f>
        <v>71296.190279999995</v>
      </c>
      <c r="BB19" s="13">
        <f>6478660*10.49/1000</f>
        <v>67961.143400000001</v>
      </c>
      <c r="BC19" s="13">
        <f>5989629*10.51/1000</f>
        <v>62951.000789999998</v>
      </c>
      <c r="BD19" s="25">
        <f>5137528*10.56/1000</f>
        <v>54252.295680000003</v>
      </c>
      <c r="BE19" s="13">
        <f>5005188*10.56/1000</f>
        <v>52854.785280000004</v>
      </c>
      <c r="BF19" s="13">
        <f>5935464*10.59/1000</f>
        <v>62856.563759999997</v>
      </c>
      <c r="BG19" s="36">
        <f>5546029*10.56/1000</f>
        <v>58566.06624</v>
      </c>
      <c r="BH19" s="13">
        <f>5399412*10.51/1000</f>
        <v>56747.820119999997</v>
      </c>
      <c r="BI19" s="13">
        <f>5585412*10.49/1000</f>
        <v>58590.971880000005</v>
      </c>
      <c r="BJ19" s="13">
        <f>6869713*10.5/1000</f>
        <v>72131.986499999999</v>
      </c>
      <c r="BK19" s="13">
        <f>6378523*10.56/1000</f>
        <v>67357.202880000012</v>
      </c>
      <c r="BL19" s="13">
        <f>6567745*10.53/1000</f>
        <v>69158.354849999989</v>
      </c>
      <c r="BM19" s="13">
        <f>5283868*10.54/1000</f>
        <v>55691.968719999997</v>
      </c>
    </row>
    <row r="20" spans="2:65">
      <c r="B20" s="2" t="s">
        <v>27</v>
      </c>
      <c r="C20" s="3">
        <v>-2241.4550399999998</v>
      </c>
      <c r="D20" s="3">
        <v>6688.3083767191129</v>
      </c>
      <c r="E20" s="3">
        <v>-850.47439282595258</v>
      </c>
      <c r="F20" s="3">
        <v>6453.3858050340068</v>
      </c>
      <c r="G20" s="3">
        <v>409.52135132471295</v>
      </c>
      <c r="H20" s="3">
        <v>-608.84226633103174</v>
      </c>
      <c r="I20" s="3">
        <v>-3436.2480595046713</v>
      </c>
      <c r="J20" s="3">
        <v>-885.20214658255713</v>
      </c>
      <c r="K20" s="3">
        <v>95.259166269574223</v>
      </c>
      <c r="L20" s="3">
        <v>7805.6825634516808</v>
      </c>
      <c r="M20" s="3">
        <v>3006.7814914867718</v>
      </c>
      <c r="N20" s="3">
        <v>-489.9237641295183</v>
      </c>
      <c r="O20" s="3">
        <v>-2979.3801600000038</v>
      </c>
      <c r="P20" s="3">
        <v>-2855.0318299999981</v>
      </c>
      <c r="Q20" s="3">
        <v>-1200.4231499999985</v>
      </c>
      <c r="R20" s="3">
        <v>-2780.8724999999999</v>
      </c>
      <c r="S20" s="3">
        <v>2468.9473800000028</v>
      </c>
      <c r="T20" s="3">
        <v>-2276.2845000000002</v>
      </c>
      <c r="U20" s="3">
        <v>-4496.3205600000019</v>
      </c>
      <c r="V20" s="3">
        <v>-837.45255000000452</v>
      </c>
      <c r="W20" s="3">
        <v>-1099.7086599999964</v>
      </c>
      <c r="X20" s="3">
        <v>14321.159160000005</v>
      </c>
      <c r="Y20" s="3">
        <v>-561.30717000000175</v>
      </c>
      <c r="Z20" s="3">
        <v>-1098.1363200000003</v>
      </c>
      <c r="AA20" s="3">
        <v>-607.19024000000206</v>
      </c>
      <c r="AB20" s="3">
        <v>-5261.7525300000016</v>
      </c>
      <c r="AC20" s="3">
        <v>1430.6876799999998</v>
      </c>
      <c r="AD20" s="3">
        <v>-4094.6339499999954</v>
      </c>
      <c r="AE20" s="3">
        <v>-4164.3593999999985</v>
      </c>
      <c r="AF20" s="3">
        <v>-3097.4675000000002</v>
      </c>
      <c r="AG20" s="3">
        <v>8440.2560000000067</v>
      </c>
      <c r="AH20" s="3">
        <v>-12463.606079999998</v>
      </c>
      <c r="AI20" s="3">
        <v>3558.7145599999949</v>
      </c>
      <c r="AJ20" s="3">
        <v>10979.265780000009</v>
      </c>
      <c r="AK20" s="3">
        <v>-2220.0764399999975</v>
      </c>
      <c r="AL20" s="3">
        <v>11042.734449999996</v>
      </c>
      <c r="AM20" s="3">
        <v>-1663.2537300000042</v>
      </c>
      <c r="AN20" s="3">
        <v>-2569.7463299999981</v>
      </c>
      <c r="AO20" s="3">
        <v>-2313.4704799999968</v>
      </c>
      <c r="AP20" s="3">
        <v>1427.3759500000031</v>
      </c>
      <c r="AQ20" s="3">
        <v>-3832.8719599999936</v>
      </c>
      <c r="AR20" s="3">
        <v>-3158.3452999999972</v>
      </c>
      <c r="AS20" s="3">
        <v>-8509.4351200000019</v>
      </c>
      <c r="AT20" s="3">
        <v>-384.48431999999656</v>
      </c>
      <c r="AU20" s="3">
        <v>5572.3185000000003</v>
      </c>
      <c r="AV20" s="3">
        <v>10814.137350000001</v>
      </c>
      <c r="AW20" s="3">
        <v>1522.0313599999995</v>
      </c>
      <c r="AX20" s="3">
        <v>11428.203930000007</v>
      </c>
      <c r="AY20" s="3">
        <v>7386.1093400000009</v>
      </c>
      <c r="AZ20" s="3">
        <v>-8281.9582399999999</v>
      </c>
      <c r="BA20" s="3">
        <v>10976.562119999999</v>
      </c>
      <c r="BB20" s="3">
        <v>-3756.4892500000001</v>
      </c>
      <c r="BC20" s="3">
        <v>-4299.4194800000005</v>
      </c>
      <c r="BD20" s="3">
        <v>-9612.9686399999991</v>
      </c>
      <c r="BE20" s="3">
        <v>-1460.184</v>
      </c>
      <c r="BF20" s="3">
        <v>4200.1422599999996</v>
      </c>
      <c r="BG20" s="35">
        <v>1044.5204399999998</v>
      </c>
      <c r="BH20" s="3">
        <v>-992.89021000000002</v>
      </c>
      <c r="BI20" s="24">
        <v>807.34186999999997</v>
      </c>
      <c r="BJ20" s="3">
        <v>14791.0245</v>
      </c>
      <c r="BK20" s="3">
        <v>-5274.0758400000004</v>
      </c>
      <c r="BL20" s="3">
        <v>2218.4603999999999</v>
      </c>
      <c r="BM20" s="3">
        <v>-14247.866599999999</v>
      </c>
    </row>
    <row r="21" spans="2:65" s="11" customFormat="1">
      <c r="B21" s="12" t="s">
        <v>32</v>
      </c>
      <c r="C21" s="13">
        <v>19432.50144</v>
      </c>
      <c r="D21" s="13">
        <v>16971.70464</v>
      </c>
      <c r="E21" s="13">
        <v>10455.931200000001</v>
      </c>
      <c r="F21" s="13">
        <v>9417.988800000001</v>
      </c>
      <c r="G21" s="13">
        <v>5494.5580799999998</v>
      </c>
      <c r="H21" s="13">
        <v>5063.8579200000004</v>
      </c>
      <c r="I21" s="13">
        <v>0.17952000000000001</v>
      </c>
      <c r="J21" s="13">
        <v>0.31680000000000003</v>
      </c>
      <c r="K21" s="13">
        <v>4025.8944000000006</v>
      </c>
      <c r="L21" s="13">
        <v>7660.3507200000004</v>
      </c>
      <c r="M21" s="13">
        <v>14646.60384</v>
      </c>
      <c r="N21" s="13">
        <v>14911.733759999999</v>
      </c>
      <c r="O21" s="13">
        <v>17001.106640000002</v>
      </c>
      <c r="P21" s="13">
        <v>14993.18916</v>
      </c>
      <c r="Q21" s="13">
        <v>13788.444130000002</v>
      </c>
      <c r="R21" s="13">
        <v>8598.8029499999993</v>
      </c>
      <c r="S21" s="13">
        <v>4811.6350000000002</v>
      </c>
      <c r="T21" s="13">
        <v>2394.2710000000002</v>
      </c>
      <c r="U21" s="13">
        <v>3104.0790000000002</v>
      </c>
      <c r="V21" s="13">
        <v>2618.7147599999998</v>
      </c>
      <c r="W21" s="13">
        <v>4598.7823200000003</v>
      </c>
      <c r="X21" s="13">
        <v>7966.3342999999995</v>
      </c>
      <c r="Y21" s="13">
        <v>11640.19441</v>
      </c>
      <c r="Z21" s="13">
        <v>16917.539840000001</v>
      </c>
      <c r="AA21" s="13">
        <v>14921.60857</v>
      </c>
      <c r="AB21" s="13">
        <v>17016.29999</v>
      </c>
      <c r="AC21" s="13">
        <v>16960.306260000001</v>
      </c>
      <c r="AD21" s="13">
        <v>5106.6899999999996</v>
      </c>
      <c r="AE21" s="13">
        <v>4571.0050610000008</v>
      </c>
      <c r="AF21" s="13">
        <v>105.709</v>
      </c>
      <c r="AG21" s="13">
        <v>4518.7151100000001</v>
      </c>
      <c r="AH21" s="13">
        <v>3009.7624500000002</v>
      </c>
      <c r="AI21" s="13">
        <v>4104.6369599999998</v>
      </c>
      <c r="AJ21" s="13">
        <v>6134.0280000000002</v>
      </c>
      <c r="AK21" s="13">
        <v>11112.092000000001</v>
      </c>
      <c r="AL21" s="13">
        <v>16226.966</v>
      </c>
      <c r="AM21" s="13">
        <v>16310.457</v>
      </c>
      <c r="AN21" s="13">
        <v>16071.964</v>
      </c>
      <c r="AO21" s="13">
        <v>11525.386</v>
      </c>
      <c r="AP21" s="13">
        <v>5457.9840000000004</v>
      </c>
      <c r="AQ21" s="13">
        <v>6300.8540000000003</v>
      </c>
      <c r="AR21" s="13">
        <v>4799.99</v>
      </c>
      <c r="AS21" s="13">
        <v>4568.0630000000001</v>
      </c>
      <c r="AT21" s="13">
        <v>3902.0549999999998</v>
      </c>
      <c r="AU21" s="13">
        <v>5555.0929999999998</v>
      </c>
      <c r="AV21" s="13">
        <v>6679</v>
      </c>
      <c r="AW21" s="13">
        <v>9962</v>
      </c>
      <c r="AX21" s="13">
        <v>3827</v>
      </c>
      <c r="AY21" s="13">
        <v>41818</v>
      </c>
      <c r="AZ21" s="13">
        <v>39806</v>
      </c>
      <c r="BA21" s="13">
        <v>34303</v>
      </c>
      <c r="BB21" s="13">
        <v>37977</v>
      </c>
      <c r="BC21" s="13">
        <v>4611</v>
      </c>
      <c r="BD21" s="25">
        <v>20199.220788655999</v>
      </c>
      <c r="BE21" s="13">
        <v>18438</v>
      </c>
      <c r="BF21" s="13">
        <v>2443</v>
      </c>
      <c r="BG21" s="36">
        <v>4745</v>
      </c>
      <c r="BH21" s="13">
        <v>2071.2217691030896</v>
      </c>
      <c r="BI21" s="13">
        <v>9336.3304881000004</v>
      </c>
      <c r="BJ21" s="13">
        <v>9660.2101208400036</v>
      </c>
      <c r="BK21" s="13">
        <v>13693</v>
      </c>
      <c r="BL21" s="13">
        <v>15644</v>
      </c>
      <c r="BM21" s="13">
        <v>7411</v>
      </c>
    </row>
    <row r="22" spans="2:65" s="11" customFormat="1">
      <c r="B22" s="12" t="s">
        <v>33</v>
      </c>
      <c r="C22" s="13">
        <v>52498.649279999998</v>
      </c>
      <c r="D22" s="13">
        <v>27007.073280000001</v>
      </c>
      <c r="E22" s="13">
        <v>29682.523200000003</v>
      </c>
      <c r="F22" s="13">
        <v>18408.709440000002</v>
      </c>
      <c r="G22" s="13">
        <v>10844.106240000001</v>
      </c>
      <c r="H22" s="13">
        <v>11591.236800000001</v>
      </c>
      <c r="I22" s="13">
        <v>8914.0867200000012</v>
      </c>
      <c r="J22" s="13">
        <v>15526.103999999999</v>
      </c>
      <c r="K22" s="13">
        <v>15608.714880000001</v>
      </c>
      <c r="L22" s="13">
        <v>20203.170240000003</v>
      </c>
      <c r="M22" s="13">
        <v>27277.979520000001</v>
      </c>
      <c r="N22" s="13">
        <v>27800.55168</v>
      </c>
      <c r="O22" s="13">
        <v>41631.705679999999</v>
      </c>
      <c r="P22" s="13">
        <v>38990.973340000004</v>
      </c>
      <c r="Q22" s="13">
        <v>29922.263440000002</v>
      </c>
      <c r="R22" s="13">
        <v>18628.252683332998</v>
      </c>
      <c r="S22" s="13">
        <v>15173.162</v>
      </c>
      <c r="T22" s="13">
        <v>11328.698</v>
      </c>
      <c r="U22" s="13">
        <v>9077.86</v>
      </c>
      <c r="V22" s="13">
        <v>8517.6939199999997</v>
      </c>
      <c r="W22" s="13">
        <v>11696.941860000001</v>
      </c>
      <c r="X22" s="13">
        <v>22997.808080000003</v>
      </c>
      <c r="Y22" s="13">
        <v>22793.335280000003</v>
      </c>
      <c r="Z22" s="13">
        <v>22525.366959999999</v>
      </c>
      <c r="AA22" s="13">
        <v>32052.949649999999</v>
      </c>
      <c r="AB22" s="13">
        <v>48615.652679999999</v>
      </c>
      <c r="AC22" s="13">
        <v>38586.846810000003</v>
      </c>
      <c r="AD22" s="13">
        <v>24313.984</v>
      </c>
      <c r="AE22" s="13">
        <v>13561.786871</v>
      </c>
      <c r="AF22" s="13">
        <v>10456.438</v>
      </c>
      <c r="AG22" s="13">
        <v>14389.358</v>
      </c>
      <c r="AH22" s="13">
        <v>8360.597960000001</v>
      </c>
      <c r="AI22" s="13">
        <v>15001.672759999999</v>
      </c>
      <c r="AJ22" s="13">
        <v>25431.322</v>
      </c>
      <c r="AK22" s="13">
        <v>27104.629000000001</v>
      </c>
      <c r="AL22" s="13">
        <v>30278.245999999999</v>
      </c>
      <c r="AM22" s="13">
        <v>35490.817999999999</v>
      </c>
      <c r="AN22" s="13">
        <v>26144.55</v>
      </c>
      <c r="AO22" s="13">
        <v>26280.185000000001</v>
      </c>
      <c r="AP22" s="13">
        <v>19868.008000000002</v>
      </c>
      <c r="AQ22" s="13">
        <v>13679.312</v>
      </c>
      <c r="AR22" s="13">
        <v>8474.3160000000007</v>
      </c>
      <c r="AS22" s="13">
        <v>6653.8879999999999</v>
      </c>
      <c r="AT22" s="13">
        <v>12480.276</v>
      </c>
      <c r="AU22" s="13">
        <v>13652.499</v>
      </c>
      <c r="AV22" s="13">
        <v>18934</v>
      </c>
      <c r="AW22" s="13">
        <v>24934</v>
      </c>
      <c r="AX22" s="13">
        <v>31130</v>
      </c>
      <c r="AY22" s="13">
        <v>51553</v>
      </c>
      <c r="AZ22" s="13">
        <v>54687</v>
      </c>
      <c r="BA22" s="13">
        <v>54435</v>
      </c>
      <c r="BB22" s="13">
        <v>47959</v>
      </c>
      <c r="BC22" s="13">
        <v>25236</v>
      </c>
      <c r="BD22" s="25">
        <v>33283.200377699999</v>
      </c>
      <c r="BE22" s="13">
        <v>28667</v>
      </c>
      <c r="BF22" s="13">
        <v>17066</v>
      </c>
      <c r="BG22" s="36">
        <v>12083</v>
      </c>
      <c r="BH22" s="13">
        <v>31137.439002472191</v>
      </c>
      <c r="BI22" s="13">
        <v>19538.175158540005</v>
      </c>
      <c r="BJ22" s="13">
        <v>30353.525922330005</v>
      </c>
      <c r="BK22" s="13">
        <v>36550</v>
      </c>
      <c r="BL22" s="13">
        <v>39307</v>
      </c>
      <c r="BM22" s="13">
        <v>30802</v>
      </c>
    </row>
    <row r="23" spans="2:65">
      <c r="BD23" s="26"/>
    </row>
    <row r="24" spans="2:65">
      <c r="B24" s="2" t="s">
        <v>30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>
        <f t="shared" ref="O24:AT24" si="12">O3/C3-1</f>
        <v>-0.28598500179806963</v>
      </c>
      <c r="P24" s="1">
        <f t="shared" si="12"/>
        <v>4.0516758797212171E-2</v>
      </c>
      <c r="Q24" s="1">
        <f t="shared" si="12"/>
        <v>-3.7273894462553581E-2</v>
      </c>
      <c r="R24" s="1">
        <f t="shared" si="12"/>
        <v>4.8336957107993461E-2</v>
      </c>
      <c r="S24" s="1">
        <f t="shared" si="12"/>
        <v>0.28542162341447752</v>
      </c>
      <c r="T24" s="1">
        <f t="shared" si="12"/>
        <v>-4.1468318659507841E-2</v>
      </c>
      <c r="U24" s="1">
        <f t="shared" si="12"/>
        <v>9.0107171433269295E-2</v>
      </c>
      <c r="V24" s="1">
        <f t="shared" si="12"/>
        <v>0.12019618570218071</v>
      </c>
      <c r="W24" s="1">
        <f t="shared" si="12"/>
        <v>0.19254601019719031</v>
      </c>
      <c r="X24" s="1">
        <f t="shared" si="12"/>
        <v>-5.293497782865475E-2</v>
      </c>
      <c r="Y24" s="1">
        <f t="shared" si="12"/>
        <v>-0.14790992221013277</v>
      </c>
      <c r="Z24" s="1">
        <f t="shared" si="12"/>
        <v>-6.1384956796255552E-2</v>
      </c>
      <c r="AA24" s="1">
        <f t="shared" si="12"/>
        <v>-4.8855024055258101E-2</v>
      </c>
      <c r="AB24" s="1">
        <f t="shared" si="12"/>
        <v>0.14901499628383474</v>
      </c>
      <c r="AC24" s="1">
        <f t="shared" si="12"/>
        <v>0.26176129299095052</v>
      </c>
      <c r="AD24" s="1">
        <f t="shared" si="12"/>
        <v>-0.13581370677059379</v>
      </c>
      <c r="AE24" s="1">
        <f t="shared" si="12"/>
        <v>-0.27733865033454197</v>
      </c>
      <c r="AF24" s="1">
        <f t="shared" si="12"/>
        <v>1.3745153356933271E-2</v>
      </c>
      <c r="AG24" s="1">
        <f t="shared" si="12"/>
        <v>3.6431861985728675E-2</v>
      </c>
      <c r="AH24" s="1">
        <f t="shared" si="12"/>
        <v>-0.12194458603456537</v>
      </c>
      <c r="AI24" s="1">
        <f t="shared" si="12"/>
        <v>-0.13646308240633453</v>
      </c>
      <c r="AJ24" s="1">
        <f t="shared" si="12"/>
        <v>-0.13385994875326701</v>
      </c>
      <c r="AK24" s="1">
        <f t="shared" si="12"/>
        <v>-6.7774284267495988E-2</v>
      </c>
      <c r="AL24" s="1">
        <f t="shared" si="12"/>
        <v>0.12590883323157831</v>
      </c>
      <c r="AM24" s="1">
        <f t="shared" si="12"/>
        <v>0.11297207672794496</v>
      </c>
      <c r="AN24" s="1">
        <f t="shared" si="12"/>
        <v>-0.27443853421245035</v>
      </c>
      <c r="AO24" s="1">
        <f t="shared" si="12"/>
        <v>-0.26539995122519011</v>
      </c>
      <c r="AP24" s="1">
        <f t="shared" si="12"/>
        <v>-9.4304947885345047E-2</v>
      </c>
      <c r="AQ24" s="1">
        <f t="shared" si="12"/>
        <v>0.2580668963720405</v>
      </c>
      <c r="AR24" s="1">
        <f t="shared" si="12"/>
        <v>-9.0957024449320079E-2</v>
      </c>
      <c r="AS24" s="1">
        <f t="shared" si="12"/>
        <v>-7.9975510050833365E-2</v>
      </c>
      <c r="AT24" s="1">
        <f t="shared" si="12"/>
        <v>0.14049726434378851</v>
      </c>
      <c r="AU24" s="1">
        <f t="shared" ref="AU24:BM24" si="13">AU3/AI3-1</f>
        <v>0.16100362135393009</v>
      </c>
      <c r="AV24" s="1">
        <f t="shared" si="13"/>
        <v>-4.4821376802785862E-2</v>
      </c>
      <c r="AW24" s="1">
        <f t="shared" si="13"/>
        <v>-3.4129168659907005E-2</v>
      </c>
      <c r="AX24" s="1">
        <f t="shared" si="13"/>
        <v>-0.15437843844103449</v>
      </c>
      <c r="AY24" s="1">
        <f t="shared" si="13"/>
        <v>0.84468705193153237</v>
      </c>
      <c r="AZ24" s="1">
        <f t="shared" si="13"/>
        <v>1.3960780066609635</v>
      </c>
      <c r="BA24" s="1">
        <f t="shared" si="13"/>
        <v>1.5955508348531802</v>
      </c>
      <c r="BB24" s="1">
        <f t="shared" si="13"/>
        <v>2.558413498298771</v>
      </c>
      <c r="BC24" s="1">
        <f t="shared" si="13"/>
        <v>1.0716961047960347</v>
      </c>
      <c r="BD24" s="1">
        <f t="shared" si="13"/>
        <v>4.0653984154775413</v>
      </c>
      <c r="BE24" s="1">
        <f t="shared" si="13"/>
        <v>3.1057823118090875</v>
      </c>
      <c r="BF24" s="1">
        <f t="shared" si="13"/>
        <v>0.1558216194423947</v>
      </c>
      <c r="BG24" s="1">
        <f t="shared" si="13"/>
        <v>2.6475629576522022</v>
      </c>
      <c r="BH24" s="1">
        <f t="shared" si="13"/>
        <v>2.2414754968617858</v>
      </c>
      <c r="BI24" s="1">
        <f t="shared" si="13"/>
        <v>1.6683607189279144</v>
      </c>
      <c r="BJ24" s="1">
        <f t="shared" si="13"/>
        <v>1.6857196371990146</v>
      </c>
      <c r="BK24" s="1">
        <f t="shared" si="13"/>
        <v>0.12583432420575424</v>
      </c>
      <c r="BL24" s="1">
        <f t="shared" si="13"/>
        <v>0.15285080245619054</v>
      </c>
      <c r="BM24" s="1">
        <f t="shared" si="13"/>
        <v>-4.161529886817783E-2</v>
      </c>
    </row>
    <row r="25" spans="2:65">
      <c r="B25" s="2" t="s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>
        <f t="shared" ref="O25:Z25" si="14">O12/C12-1</f>
        <v>-0.28447389233873766</v>
      </c>
      <c r="P25" s="1">
        <f t="shared" si="14"/>
        <v>5.6134300404354631E-2</v>
      </c>
      <c r="Q25" s="1">
        <f t="shared" si="14"/>
        <v>-3.5401255286699573E-2</v>
      </c>
      <c r="R25" s="1">
        <f t="shared" si="14"/>
        <v>7.0555862261874047E-2</v>
      </c>
      <c r="S25" s="1">
        <f t="shared" si="14"/>
        <v>0.27632235982521314</v>
      </c>
      <c r="T25" s="1">
        <f t="shared" si="14"/>
        <v>-3.2938071252859413E-2</v>
      </c>
      <c r="U25" s="1">
        <f t="shared" si="14"/>
        <v>8.9159648341916142E-2</v>
      </c>
      <c r="V25" s="1">
        <f t="shared" si="14"/>
        <v>0.12274518229347198</v>
      </c>
      <c r="W25" s="1">
        <f t="shared" si="14"/>
        <v>0.19634209244893785</v>
      </c>
      <c r="X25" s="1">
        <f t="shared" si="14"/>
        <v>-7.2156217172717696E-2</v>
      </c>
      <c r="Y25" s="1">
        <f t="shared" si="14"/>
        <v>-0.14340683724376346</v>
      </c>
      <c r="Z25" s="1">
        <f t="shared" si="14"/>
        <v>-5.9571844625022852E-2</v>
      </c>
      <c r="AA25" s="1">
        <f t="shared" ref="AA25:AL25" si="15">AA12/O12-1</f>
        <v>-5.3057682931031191E-2</v>
      </c>
      <c r="AB25" s="1">
        <f t="shared" si="15"/>
        <v>0.15198103340378855</v>
      </c>
      <c r="AC25" s="1">
        <f t="shared" si="15"/>
        <v>0.25621608629239034</v>
      </c>
      <c r="AD25" s="1">
        <f t="shared" si="15"/>
        <v>-0.13536216901541009</v>
      </c>
      <c r="AE25" s="1">
        <f t="shared" si="15"/>
        <v>-0.26591893601246552</v>
      </c>
      <c r="AF25" s="1">
        <f t="shared" si="15"/>
        <v>1.284595185824533E-2</v>
      </c>
      <c r="AG25" s="1">
        <f t="shared" si="15"/>
        <v>-3.3477741047441723E-2</v>
      </c>
      <c r="AH25" s="1">
        <f t="shared" si="15"/>
        <v>-7.8842238168322254E-2</v>
      </c>
      <c r="AI25" s="1">
        <f t="shared" si="15"/>
        <v>-0.15219868286994787</v>
      </c>
      <c r="AJ25" s="1">
        <f t="shared" si="15"/>
        <v>-0.1269240426197914</v>
      </c>
      <c r="AK25" s="1">
        <f t="shared" si="15"/>
        <v>-6.5471113149774718E-2</v>
      </c>
      <c r="AL25" s="1">
        <f t="shared" si="15"/>
        <v>0.11304214907509835</v>
      </c>
      <c r="AM25" s="1">
        <f t="shared" ref="AM25" si="16">AM12/AA12-1</f>
        <v>0.11269870612315391</v>
      </c>
      <c r="AN25" s="1">
        <f t="shared" ref="AN25:AO25" si="17">AN12/AB12-1</f>
        <v>-0.2771925566568828</v>
      </c>
      <c r="AO25" s="1">
        <f t="shared" si="17"/>
        <v>-0.2639921864188296</v>
      </c>
      <c r="AP25" s="1">
        <f t="shared" ref="AP25" si="18">AP12/AD12-1</f>
        <v>-0.10290012679769034</v>
      </c>
      <c r="AQ25" s="1">
        <f t="shared" ref="AQ25" si="19">AQ12/AE12-1</f>
        <v>0.24862380961729746</v>
      </c>
      <c r="AR25" s="1">
        <f t="shared" ref="AR25" si="20">AR12/AF12-1</f>
        <v>-8.0338840775260767E-2</v>
      </c>
      <c r="AS25" s="1">
        <f t="shared" ref="AS25" si="21">AS12/AG12-1</f>
        <v>1.2149264824649508E-2</v>
      </c>
      <c r="AT25" s="1">
        <f t="shared" ref="AT25" si="22">AT12/AH12-1</f>
        <v>8.4715026285630435E-2</v>
      </c>
      <c r="AU25" s="1">
        <f t="shared" ref="AU25" si="23">AU12/AI12-1</f>
        <v>0.14515967223722437</v>
      </c>
      <c r="AV25" s="1">
        <f t="shared" ref="AV25" si="24">AV12/AJ12-1</f>
        <v>-5.3151116590196779E-2</v>
      </c>
      <c r="AW25" s="1">
        <f t="shared" ref="AW25" si="25">AW12/AK12-1</f>
        <v>-3.9012927167765943E-2</v>
      </c>
      <c r="AX25" s="1">
        <f t="shared" ref="AX25" si="26">AX12/AL12-1</f>
        <v>-0.16369968039043792</v>
      </c>
      <c r="AY25" s="1">
        <f t="shared" ref="AY25" si="27">AY12/AM12-1</f>
        <v>-0.28198746728184232</v>
      </c>
      <c r="AZ25" s="1">
        <f t="shared" ref="AZ25" si="28">AZ12/AN12-1</f>
        <v>-5.2502290784487204E-2</v>
      </c>
      <c r="BA25" s="1">
        <f t="shared" ref="BA25" si="29">BA12/AO12-1</f>
        <v>-6.1346134867912627E-2</v>
      </c>
      <c r="BB25" s="1">
        <f t="shared" ref="BB25" si="30">BB12/AP12-1</f>
        <v>0.12338809361956882</v>
      </c>
      <c r="BC25" s="1">
        <f t="shared" ref="BC25:BM25" si="31">BC12/AQ12-1</f>
        <v>2.2169811955868202E-2</v>
      </c>
      <c r="BD25" s="1">
        <f t="shared" si="31"/>
        <v>7.7520568274712653E-2</v>
      </c>
      <c r="BE25" s="1">
        <f t="shared" si="31"/>
        <v>-3.9791925424287999E-2</v>
      </c>
      <c r="BF25" s="1">
        <f t="shared" si="31"/>
        <v>-4.4710166400307783E-2</v>
      </c>
      <c r="BG25" s="1">
        <f t="shared" si="31"/>
        <v>-1.5974595043998452E-2</v>
      </c>
      <c r="BH25" s="1">
        <f t="shared" si="31"/>
        <v>-0.1443819242787544</v>
      </c>
      <c r="BI25" s="1">
        <f t="shared" si="31"/>
        <v>-9.3086807158588414E-2</v>
      </c>
      <c r="BJ25" s="1">
        <f t="shared" si="31"/>
        <v>8.4968911987424178E-2</v>
      </c>
      <c r="BK25" s="1">
        <f t="shared" si="31"/>
        <v>0.24218740602719091</v>
      </c>
      <c r="BL25" s="1">
        <f t="shared" si="31"/>
        <v>0.4004449219346935</v>
      </c>
      <c r="BM25" s="1">
        <f t="shared" si="31"/>
        <v>9.4830103839002922E-2</v>
      </c>
    </row>
    <row r="26" spans="2:65">
      <c r="B26" s="2" t="s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f t="shared" ref="O26:Z26" si="32">O9/C9-1</f>
        <v>-1</v>
      </c>
      <c r="P26" s="1">
        <f t="shared" si="32"/>
        <v>-0.98803677245649624</v>
      </c>
      <c r="Q26" s="1">
        <f t="shared" si="32"/>
        <v>-1</v>
      </c>
      <c r="R26" s="1">
        <f t="shared" si="32"/>
        <v>-1</v>
      </c>
      <c r="S26" s="1">
        <f t="shared" si="32"/>
        <v>0.38676455744804117</v>
      </c>
      <c r="T26" s="1">
        <f t="shared" si="32"/>
        <v>-0.75268808530139908</v>
      </c>
      <c r="U26" s="1">
        <f t="shared" si="32"/>
        <v>-0.73876340310786137</v>
      </c>
      <c r="V26" s="1">
        <f t="shared" si="32"/>
        <v>-0.49970473975717933</v>
      </c>
      <c r="W26" s="1">
        <f t="shared" si="32"/>
        <v>-1.1325875995113366E-2</v>
      </c>
      <c r="X26" s="1">
        <f t="shared" si="32"/>
        <v>4.7720431160455874</v>
      </c>
      <c r="Y26" s="1">
        <f t="shared" si="32"/>
        <v>38.727201599947477</v>
      </c>
      <c r="Z26" s="1" t="e">
        <f t="shared" si="32"/>
        <v>#DIV/0!</v>
      </c>
      <c r="AA26" s="1" t="e">
        <f t="shared" ref="AA26:AL26" si="33">AA9/O9-1</f>
        <v>#DIV/0!</v>
      </c>
      <c r="AB26" s="1">
        <f t="shared" si="33"/>
        <v>5.5162174224757772</v>
      </c>
      <c r="AC26" s="1" t="e">
        <f t="shared" si="33"/>
        <v>#DIV/0!</v>
      </c>
      <c r="AD26" s="1" t="e">
        <f t="shared" si="33"/>
        <v>#DIV/0!</v>
      </c>
      <c r="AE26" s="1">
        <f t="shared" si="33"/>
        <v>-0.90850068288725294</v>
      </c>
      <c r="AF26" s="1">
        <f t="shared" si="33"/>
        <v>-0.11968605489289386</v>
      </c>
      <c r="AG26" s="1">
        <f t="shared" si="33"/>
        <v>1.8430246502553738</v>
      </c>
      <c r="AH26" s="1">
        <f t="shared" si="33"/>
        <v>0.65614539050311826</v>
      </c>
      <c r="AI26" s="1">
        <f t="shared" si="33"/>
        <v>-6.6293091844451424E-2</v>
      </c>
      <c r="AJ26" s="1">
        <f t="shared" si="33"/>
        <v>-0.45556876299981452</v>
      </c>
      <c r="AK26" s="1">
        <f t="shared" si="33"/>
        <v>1.8349637477013823</v>
      </c>
      <c r="AL26" s="1">
        <f t="shared" si="33"/>
        <v>1.8432374005835155</v>
      </c>
      <c r="AM26" s="1">
        <f t="shared" ref="AM26" si="34">AM9/AA9-1</f>
        <v>4.1331282268037839E-3</v>
      </c>
      <c r="AN26" s="1">
        <f t="shared" ref="AN26:AO26" si="35">AN9/AB9-1</f>
        <v>11.826568444761323</v>
      </c>
      <c r="AO26" s="1">
        <f t="shared" si="35"/>
        <v>-0.48175452206482272</v>
      </c>
      <c r="AP26" s="1">
        <f t="shared" ref="AP26" si="36">AP9/AD9-1</f>
        <v>-0.92353640751882127</v>
      </c>
      <c r="AQ26" s="1">
        <f t="shared" ref="AQ26" si="37">AQ9/AE9-1</f>
        <v>49.181781039134485</v>
      </c>
      <c r="AR26" s="1">
        <f t="shared" ref="AR26" si="38">AR9/AF9-1</f>
        <v>4.8065090781444617</v>
      </c>
      <c r="AS26" s="1">
        <f t="shared" ref="AS26" si="39">AS9/AG9-1</f>
        <v>0.39792431470200085</v>
      </c>
      <c r="AT26" s="1">
        <f t="shared" ref="AT26" si="40">AT9/AH9-1</f>
        <v>-0.12961103492270831</v>
      </c>
      <c r="AU26" s="1">
        <f t="shared" ref="AU26" si="41">AU9/AI9-1</f>
        <v>-0.24280315203616276</v>
      </c>
      <c r="AV26" s="1">
        <f t="shared" ref="AV26" si="42">AV9/AJ9-1</f>
        <v>-0.37450108122902537</v>
      </c>
      <c r="AW26" s="1">
        <f t="shared" ref="AW26" si="43">AW9/AK9-1</f>
        <v>-0.53479806999151647</v>
      </c>
      <c r="AX26" s="1">
        <f t="shared" ref="AX26" si="44">AX9/AL9-1</f>
        <v>-0.34436416201784803</v>
      </c>
      <c r="AY26" s="1">
        <f t="shared" ref="AY26" si="45">AY9/AM9-1</f>
        <v>-1</v>
      </c>
      <c r="AZ26" s="1">
        <f t="shared" ref="AZ26" si="46">AZ9/AN9-1</f>
        <v>-1</v>
      </c>
      <c r="BA26" s="1">
        <f t="shared" ref="BA26" si="47">BA9/AO9-1</f>
        <v>-1</v>
      </c>
      <c r="BB26" s="1">
        <f t="shared" ref="BB26" si="48">BB9/AP9-1</f>
        <v>-1</v>
      </c>
      <c r="BC26" s="1">
        <f t="shared" ref="BC26:BI26" si="49">BC9/AQ9-1</f>
        <v>-1</v>
      </c>
      <c r="BD26" s="1">
        <f t="shared" si="49"/>
        <v>-1</v>
      </c>
      <c r="BE26" s="1">
        <f t="shared" si="49"/>
        <v>-1</v>
      </c>
      <c r="BF26" s="1">
        <f t="shared" si="49"/>
        <v>-1</v>
      </c>
      <c r="BG26" s="1">
        <f t="shared" si="49"/>
        <v>-1</v>
      </c>
      <c r="BH26" s="1">
        <f t="shared" si="49"/>
        <v>-1</v>
      </c>
      <c r="BI26" s="1">
        <f t="shared" si="49"/>
        <v>-1</v>
      </c>
      <c r="BJ26" s="1">
        <f>BJ9/AX9-1</f>
        <v>-1</v>
      </c>
      <c r="BK26" s="1"/>
      <c r="BL26" s="1"/>
      <c r="BM26" s="1"/>
    </row>
    <row r="27" spans="2:65">
      <c r="B27" s="2" t="s">
        <v>27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">
        <f t="shared" ref="O27:Z27" si="50">O19/C19-1</f>
        <v>0.3777550476421816</v>
      </c>
      <c r="P27" s="1">
        <f t="shared" si="50"/>
        <v>0.11795685370786035</v>
      </c>
      <c r="Q27" s="1">
        <f t="shared" si="50"/>
        <v>0.11351072011628927</v>
      </c>
      <c r="R27" s="1">
        <f t="shared" si="50"/>
        <v>-7.7872706873510444E-2</v>
      </c>
      <c r="S27" s="1">
        <f t="shared" si="50"/>
        <v>-3.7609772419781362E-2</v>
      </c>
      <c r="T27" s="1">
        <f t="shared" si="50"/>
        <v>-7.5834995932845928E-2</v>
      </c>
      <c r="U27" s="1">
        <f t="shared" si="50"/>
        <v>-0.1042288823994254</v>
      </c>
      <c r="V27" s="1">
        <f t="shared" si="50"/>
        <v>-9.9974505669108926E-2</v>
      </c>
      <c r="W27" s="1">
        <f t="shared" si="50"/>
        <v>-0.12343352796219176</v>
      </c>
      <c r="X27" s="1">
        <f t="shared" si="50"/>
        <v>1.4719090238555887E-2</v>
      </c>
      <c r="Y27" s="1">
        <f t="shared" si="50"/>
        <v>-4.7013370227126816E-2</v>
      </c>
      <c r="Z27" s="1">
        <f t="shared" si="50"/>
        <v>-5.8045661097575585E-2</v>
      </c>
      <c r="AA27" s="1">
        <f t="shared" ref="AA27:AL27" si="51">AA19/O19-1</f>
        <v>-1.8490321243275432E-2</v>
      </c>
      <c r="AB27" s="1">
        <f t="shared" si="51"/>
        <v>-6.6252835143846278E-2</v>
      </c>
      <c r="AC27" s="1">
        <f t="shared" si="51"/>
        <v>-1.6431105484206454E-2</v>
      </c>
      <c r="AD27" s="1">
        <f t="shared" si="51"/>
        <v>-4.8983190955845801E-2</v>
      </c>
      <c r="AE27" s="1">
        <f t="shared" si="51"/>
        <v>-0.17927407919919014</v>
      </c>
      <c r="AF27" s="1">
        <f t="shared" si="51"/>
        <v>-0.20418766441235481</v>
      </c>
      <c r="AG27" s="1">
        <f t="shared" si="51"/>
        <v>7.6187029914980275E-2</v>
      </c>
      <c r="AH27" s="1">
        <f t="shared" si="51"/>
        <v>-0.19673027146226874</v>
      </c>
      <c r="AI27" s="1">
        <f t="shared" si="51"/>
        <v>-8.9080984932598195E-2</v>
      </c>
      <c r="AJ27" s="1">
        <f t="shared" si="51"/>
        <v>-0.12630479877752299</v>
      </c>
      <c r="AK27" s="1">
        <f t="shared" si="51"/>
        <v>-0.15947138535479843</v>
      </c>
      <c r="AL27" s="1">
        <f t="shared" si="51"/>
        <v>6.2525831700900092E-2</v>
      </c>
      <c r="AM27" s="1">
        <f t="shared" ref="AM27" si="52">AM19/AA19-1</f>
        <v>-2.0780938179890573E-2</v>
      </c>
      <c r="AN27" s="1">
        <f t="shared" ref="AN27:AO27" si="53">AN19/AB19-1</f>
        <v>3.1896092424991807E-2</v>
      </c>
      <c r="AO27" s="1">
        <f t="shared" si="53"/>
        <v>-4.2801079952408783E-2</v>
      </c>
      <c r="AP27" s="1">
        <f t="shared" ref="AP27" si="54">AP19/AD19-1</f>
        <v>7.5407479524080223E-2</v>
      </c>
      <c r="AQ27" s="1">
        <f t="shared" ref="AQ27" si="55">AQ19/AE19-1</f>
        <v>8.8873189843813982E-2</v>
      </c>
      <c r="AR27" s="1">
        <f t="shared" ref="AR27" si="56">AR19/AF19-1</f>
        <v>9.5646968291647427E-2</v>
      </c>
      <c r="AS27" s="1">
        <f t="shared" ref="AS27" si="57">AS19/AG19-1</f>
        <v>-0.28353914965370841</v>
      </c>
      <c r="AT27" s="1">
        <f t="shared" ref="AT27" si="58">AT19/AH19-1</f>
        <v>-3.428014467782392E-2</v>
      </c>
      <c r="AU27" s="1">
        <f t="shared" ref="AU27" si="59">AU19/AI19-1</f>
        <v>2.420197310826766E-2</v>
      </c>
      <c r="AV27" s="1">
        <f t="shared" ref="AV27" si="60">AV19/AJ19-1</f>
        <v>2.3637346923754965E-2</v>
      </c>
      <c r="AW27" s="1">
        <f>AW19/AK19-1</f>
        <v>9.6689327923209056E-2</v>
      </c>
      <c r="AX27" s="1">
        <f t="shared" ref="AX27" si="61">AX19/AL19-1</f>
        <v>8.3085809846044301E-2</v>
      </c>
      <c r="AY27" s="1">
        <f t="shared" ref="AY27" si="62">AY19/AM19-1</f>
        <v>0.35513219819843056</v>
      </c>
      <c r="AZ27" s="1">
        <f t="shared" ref="AZ27" si="63">AZ19/AN19-1</f>
        <v>0.25691015839232856</v>
      </c>
      <c r="BA27" s="1">
        <f t="shared" ref="BA27" si="64">BA19/AO19-1</f>
        <v>0.50571128264602505</v>
      </c>
      <c r="BB27" s="1">
        <f t="shared" ref="BB27" si="65">BB19/AP19-1</f>
        <v>0.39716035286919582</v>
      </c>
      <c r="BC27" s="1">
        <f t="shared" ref="BC27:BM27" si="66">BC19/AQ19-1</f>
        <v>0.40925124284279013</v>
      </c>
      <c r="BD27" s="1">
        <f t="shared" si="66"/>
        <v>0.30288632789526115</v>
      </c>
      <c r="BE27" s="1">
        <f t="shared" si="66"/>
        <v>0.58960854570096544</v>
      </c>
      <c r="BF27" s="1">
        <f t="shared" si="66"/>
        <v>0.91994121469830481</v>
      </c>
      <c r="BG27" s="1">
        <f t="shared" si="66"/>
        <v>0.52122542899743673</v>
      </c>
      <c r="BH27" s="1">
        <f t="shared" si="66"/>
        <v>0.14310906585982841</v>
      </c>
      <c r="BI27" s="1">
        <f t="shared" si="66"/>
        <v>0.15678637126449013</v>
      </c>
      <c r="BJ27" s="1">
        <f t="shared" si="66"/>
        <v>0.1628630051793305</v>
      </c>
      <c r="BK27" s="1">
        <f t="shared" si="66"/>
        <v>-4.7542515435595512E-2</v>
      </c>
      <c r="BL27" s="1">
        <f t="shared" si="66"/>
        <v>0.10895400502506258</v>
      </c>
      <c r="BM27" s="1">
        <f t="shared" si="66"/>
        <v>-0.21886473174398058</v>
      </c>
    </row>
    <row r="28" spans="2:6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6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6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65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65">
      <c r="Y32" s="1"/>
      <c r="Z32" s="1"/>
      <c r="AA32" s="16"/>
      <c r="AB32" s="17"/>
      <c r="AC32" s="17"/>
      <c r="AD32" s="17"/>
      <c r="AE32" s="17"/>
      <c r="AF32" s="17"/>
      <c r="AG32" s="17"/>
      <c r="AH32" s="17"/>
      <c r="AI32" s="18"/>
    </row>
    <row r="33" spans="27:57">
      <c r="AA33" s="1"/>
      <c r="AB33" s="9"/>
      <c r="AC33" s="9"/>
      <c r="AD33" s="9"/>
      <c r="AE33" s="9"/>
      <c r="AF33" s="9"/>
      <c r="AG33" s="9"/>
      <c r="AH33" s="9"/>
    </row>
    <row r="34" spans="27:57">
      <c r="AA34" s="1"/>
      <c r="AB34" s="9"/>
      <c r="AC34" s="9"/>
      <c r="AD34" s="9"/>
      <c r="AE34" s="9"/>
      <c r="AF34" s="9"/>
      <c r="AG34" s="9"/>
      <c r="AH34" s="9"/>
      <c r="BE34" s="38"/>
    </row>
    <row r="35" spans="27:57">
      <c r="AA35" s="1"/>
      <c r="AB35" s="9"/>
      <c r="AC35" s="9"/>
      <c r="AD35" s="9"/>
      <c r="AE35" s="9"/>
      <c r="AF35" s="9"/>
      <c r="AG35" s="9"/>
      <c r="AH35" s="9"/>
    </row>
  </sheetData>
  <conditionalFormatting sqref="C28:AA29 C30:X30 Y30:Z32 O24:AD27 AA30:AA35">
    <cfRule type="cellIs" dxfId="43" priority="23" operator="lessThan">
      <formula>-0.0051</formula>
    </cfRule>
    <cfRule type="cellIs" dxfId="42" priority="24" operator="greaterThan">
      <formula>0.0051</formula>
    </cfRule>
  </conditionalFormatting>
  <conditionalFormatting sqref="C24:N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E24:AJ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AK24:BM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7"/>
  <sheetViews>
    <sheetView zoomScale="145" zoomScaleNormal="145" workbookViewId="0">
      <pane xSplit="2" ySplit="1" topLeftCell="T8" activePane="bottomRight" state="frozen"/>
      <selection pane="topRight" activeCell="C1" sqref="C1"/>
      <selection pane="bottomLeft" activeCell="A2" sqref="A2"/>
      <selection pane="bottomRight" activeCell="W13" sqref="W13"/>
    </sheetView>
  </sheetViews>
  <sheetFormatPr defaultRowHeight="15.5"/>
  <cols>
    <col min="1" max="1" width="19.08984375" style="4" bestFit="1" customWidth="1"/>
    <col min="2" max="2" width="43.81640625" style="2" customWidth="1"/>
    <col min="3" max="4" width="11.54296875" style="5" bestFit="1" customWidth="1"/>
    <col min="5" max="5" width="12.90625" style="5" bestFit="1" customWidth="1"/>
    <col min="6" max="12" width="11.54296875" style="5" bestFit="1" customWidth="1"/>
    <col min="13" max="13" width="12.90625" style="5" bestFit="1" customWidth="1"/>
    <col min="14" max="14" width="11.54296875" style="5" bestFit="1" customWidth="1"/>
    <col min="15" max="15" width="11.54296875" bestFit="1" customWidth="1"/>
    <col min="16" max="16" width="11.453125" bestFit="1" customWidth="1"/>
    <col min="17" max="17" width="11.90625" customWidth="1"/>
    <col min="18" max="18" width="11.1796875" customWidth="1"/>
    <col min="19" max="19" width="12.6328125" customWidth="1"/>
    <col min="20" max="20" width="11.08984375" customWidth="1"/>
    <col min="21" max="21" width="10.36328125" customWidth="1"/>
    <col min="22" max="22" width="10.6328125" customWidth="1"/>
    <col min="23" max="23" width="10.81640625" customWidth="1"/>
    <col min="24" max="24" width="10.36328125" bestFit="1" customWidth="1"/>
  </cols>
  <sheetData>
    <row r="1" spans="1:61" ht="17.5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43" t="s">
        <v>47</v>
      </c>
    </row>
    <row r="2" spans="1:61" ht="17.5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28">
        <f>SUM(Monthly!AJ2:AL2)</f>
        <v>4576529.3178499993</v>
      </c>
      <c r="O2" s="28">
        <f>SUM(Monthly!AM2:AO2)</f>
        <v>3146116.8367600003</v>
      </c>
      <c r="P2" s="28">
        <f>SUM(Monthly!AP2:AR2)</f>
        <v>6374697.5102399997</v>
      </c>
      <c r="Q2" s="29">
        <f>SUM(Monthly!AS2:AU2)</f>
        <v>11235305.071180001</v>
      </c>
      <c r="R2" s="29">
        <f>SUM(Monthly!AV2:AX2)</f>
        <v>3232412.0671699997</v>
      </c>
      <c r="S2" s="29">
        <f>SUM(Monthly!AY2:BA2)</f>
        <v>4277137.3619999997</v>
      </c>
      <c r="T2" s="29">
        <f>SUM(Monthly!BB2:BD2)</f>
        <v>2704243.0089999996</v>
      </c>
      <c r="U2" s="29">
        <f>SUM(Monthly!BE2:BG2)</f>
        <v>1907334.8190000001</v>
      </c>
      <c r="V2" s="29">
        <f>SUM(Monthly!BH2:BJ2)</f>
        <v>4089206.5100000002</v>
      </c>
      <c r="W2" s="29">
        <f>SUM(Monthly!BK2:BM2)</f>
        <v>4607193.8190000001</v>
      </c>
      <c r="X2" s="27"/>
    </row>
    <row r="3" spans="1:61" s="14" customFormat="1" ht="17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30">
        <f>SUM(Monthly!AJ3:AL3)</f>
        <v>1587382.93</v>
      </c>
      <c r="O3" s="30">
        <f>SUM(Monthly!AM3:AO3)</f>
        <v>1919911.7379999999</v>
      </c>
      <c r="P3" s="30">
        <f>SUM(Monthly!AP3:AR3)</f>
        <v>802828.37600000005</v>
      </c>
      <c r="Q3" s="30">
        <f>SUM(Monthly!AS3:AU3)</f>
        <v>639492.46500000008</v>
      </c>
      <c r="R3" s="30">
        <f>SUM(Monthly!AV3:AX3)</f>
        <v>1446108.2960000001</v>
      </c>
      <c r="S3" s="30">
        <f>SUM(Monthly!AY3:BA3)</f>
        <v>4277137.3619999997</v>
      </c>
      <c r="T3" s="30">
        <f>SUM(Monthly!BB3:BD3)</f>
        <v>2704243.0089999996</v>
      </c>
      <c r="U3" s="30">
        <f>SUM(Monthly!BE3:BG3)</f>
        <v>1907334.8190000001</v>
      </c>
      <c r="V3" s="30">
        <f>SUM(Monthly!BH3:BJ3)</f>
        <v>4089206.5100000002</v>
      </c>
      <c r="W3" s="30">
        <f>SUM(Monthly!BK3:BM3)</f>
        <v>4607193.8190000001</v>
      </c>
      <c r="X3" s="42"/>
    </row>
    <row r="4" spans="1:61" ht="17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28">
        <f>SUM(Monthly!AJ4:AL4)</f>
        <v>211600.32799999998</v>
      </c>
      <c r="O4" s="28">
        <f>SUM(Monthly!AM4:AO4)</f>
        <v>1155122.7150000001</v>
      </c>
      <c r="P4" s="28">
        <f>SUM(Monthly!AP4:AR4)</f>
        <v>95412.581000000006</v>
      </c>
      <c r="Q4" s="29">
        <f>SUM(Monthly!AS4:AU4)</f>
        <v>33225.521000000001</v>
      </c>
      <c r="R4" s="29">
        <f>SUM(Monthly!AV4:AX4)</f>
        <v>1166121.585</v>
      </c>
      <c r="S4" s="29">
        <f>SUM(Monthly!AY4:BA4)</f>
        <v>3609293.4879999999</v>
      </c>
      <c r="T4" s="29">
        <f>SUM(Monthly!BB4:BD4)</f>
        <v>1719993.7310000001</v>
      </c>
      <c r="U4" s="29">
        <f>SUM(Monthly!BE4:BG4)</f>
        <v>1413185.4509999999</v>
      </c>
      <c r="V4" s="29">
        <f>SUM(Monthly!BH4:BJ4)</f>
        <v>3358183.4040000001</v>
      </c>
      <c r="W4" s="29">
        <f>SUM(Monthly!BK4:BM4)</f>
        <v>4446107.3319999995</v>
      </c>
      <c r="X4" s="27"/>
    </row>
    <row r="5" spans="1:61" ht="17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28">
        <f>SUM(Monthly!AJ5:AL5)</f>
        <v>1375394.8359999999</v>
      </c>
      <c r="O5" s="28">
        <f>SUM(Monthly!AM5:AO5)</f>
        <v>764300.51900000009</v>
      </c>
      <c r="P5" s="28">
        <f>SUM(Monthly!AP5:AR5)</f>
        <v>707293.02599999995</v>
      </c>
      <c r="Q5" s="29">
        <f>SUM(Monthly!AS5:AU5)</f>
        <v>606204.08000000007</v>
      </c>
      <c r="R5" s="29">
        <f>SUM(Monthly!AV5:AX5)</f>
        <v>279599.67300000001</v>
      </c>
      <c r="S5" s="29">
        <f>SUM(Monthly!AY5:BA5)</f>
        <v>667419.2620000001</v>
      </c>
      <c r="T5" s="29">
        <f>SUM(Monthly!BB5:BD5)</f>
        <v>984068.03500000003</v>
      </c>
      <c r="U5" s="29">
        <f>SUM(Monthly!BE5:BG5)</f>
        <v>494090.74399999995</v>
      </c>
      <c r="V5" s="29">
        <f>SUM(Monthly!BH5:BJ5)</f>
        <v>730640.65500000003</v>
      </c>
      <c r="W5" s="29">
        <f>SUM(Monthly!BK5:BM5)</f>
        <v>154097.894</v>
      </c>
      <c r="X5" s="27"/>
    </row>
    <row r="6" spans="1:61" ht="17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28">
        <f>SUM(Monthly!AJ6:AL6)</f>
        <v>0</v>
      </c>
      <c r="O6" s="28">
        <f>SUM(Monthly!AM6:AO6)</f>
        <v>0</v>
      </c>
      <c r="P6" s="28">
        <f>SUM(Monthly!AP6:AR6)</f>
        <v>0</v>
      </c>
      <c r="Q6" s="29">
        <f>SUM(Monthly!AS6:AU6)</f>
        <v>0</v>
      </c>
      <c r="R6" s="29">
        <f>SUM(Monthly!AV6:AX6)</f>
        <v>0</v>
      </c>
      <c r="S6" s="29">
        <f>SUM(Monthly!AY6:BA6)</f>
        <v>0</v>
      </c>
      <c r="T6" s="29">
        <f>SUM(Monthly!BB6:BD6)</f>
        <v>0</v>
      </c>
      <c r="U6" s="29">
        <f>SUM(Monthly!BE6:BG6)</f>
        <v>0</v>
      </c>
      <c r="V6" s="29">
        <f>SUM(Monthly!BH6:BJ6)</f>
        <v>0</v>
      </c>
      <c r="W6" s="29">
        <f>SUM(Monthly!BK6:BM6)</f>
        <v>0</v>
      </c>
      <c r="X6" s="27"/>
    </row>
    <row r="7" spans="1:61" ht="17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28">
        <f>SUM(Monthly!AJ7:AL7)</f>
        <v>387.76600000000002</v>
      </c>
      <c r="O7" s="28">
        <f>SUM(Monthly!AM7:AO7)</f>
        <v>488.50400000000002</v>
      </c>
      <c r="P7" s="28">
        <f>SUM(Monthly!AP7:AR7)</f>
        <v>122.76900000000001</v>
      </c>
      <c r="Q7" s="29">
        <f>SUM(Monthly!AS7:AU7)</f>
        <v>62.864000000000004</v>
      </c>
      <c r="R7" s="29">
        <f>SUM(Monthly!AV7:AX7)</f>
        <v>387.03800000000001</v>
      </c>
      <c r="S7" s="29">
        <f>SUM(Monthly!AY7:BA7)</f>
        <v>424.61199999999997</v>
      </c>
      <c r="T7" s="29">
        <f>SUM(Monthly!BB7:BD7)</f>
        <v>181.24299999999999</v>
      </c>
      <c r="U7" s="29">
        <f>SUM(Monthly!BE7:BG7)</f>
        <v>58.623999999999995</v>
      </c>
      <c r="V7" s="29">
        <f>SUM(Monthly!BH7:BJ7)</f>
        <v>382.45100000000002</v>
      </c>
      <c r="W7" s="29">
        <f>SUM(Monthly!BK7:BM7)</f>
        <v>556.73500000000001</v>
      </c>
      <c r="X7" s="27"/>
    </row>
    <row r="8" spans="1:61" ht="17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8"/>
      <c r="O8" s="28"/>
      <c r="P8" s="28"/>
      <c r="Q8" s="29"/>
      <c r="R8" s="29"/>
      <c r="S8" s="29"/>
      <c r="T8" s="29">
        <v>0</v>
      </c>
      <c r="U8" s="29">
        <v>0</v>
      </c>
      <c r="V8" s="29">
        <v>0</v>
      </c>
      <c r="W8" s="29">
        <f>SUM(Monthly!BK8:BM8)</f>
        <v>6431.8580000000002</v>
      </c>
      <c r="X8" s="27"/>
    </row>
    <row r="9" spans="1:61" s="14" customFormat="1" ht="17">
      <c r="A9" s="11"/>
      <c r="B9" s="12" t="s">
        <v>21</v>
      </c>
      <c r="C9" s="13">
        <f>SUM(Monthly!C9:E9)</f>
        <v>1929271.2833600002</v>
      </c>
      <c r="D9" s="13">
        <f>SUM(Monthly!F9:H9)</f>
        <v>3282089.6918400005</v>
      </c>
      <c r="E9" s="13">
        <f>SUM(Monthly!I9:K9)</f>
        <v>13089677.320219999</v>
      </c>
      <c r="F9" s="13">
        <f>SUM(Monthly!L9:N9)</f>
        <v>637842.82221999997</v>
      </c>
      <c r="G9" s="13">
        <f>SUM(Monthly!O9:Q9)</f>
        <v>9612.9415900000004</v>
      </c>
      <c r="H9" s="13">
        <f>SUM(Monthly!R9:T9)</f>
        <v>1150449.0384200001</v>
      </c>
      <c r="I9" s="13">
        <f>SUM(Monthly!U9:W9)</f>
        <v>7818541.0382400006</v>
      </c>
      <c r="J9" s="13">
        <f>SUM(Monthly!X9:Z9)</f>
        <v>4003897.8737599999</v>
      </c>
      <c r="K9" s="13">
        <f>SUM(Monthly!AA9:AC9)</f>
        <v>681115.83411000005</v>
      </c>
      <c r="L9" s="13">
        <f>SUM(Monthly!AD9:AF9)</f>
        <v>549565.62967000005</v>
      </c>
      <c r="M9" s="13">
        <f>SUM(Monthly!AG9:AI9)</f>
        <v>10934682.19686</v>
      </c>
      <c r="N9" s="30">
        <f>SUM(Monthly!AJ9:AL9)</f>
        <v>2989146.3878500001</v>
      </c>
      <c r="O9" s="30">
        <f>SUM(Monthly!AM9:AO9)</f>
        <v>1226205.09876</v>
      </c>
      <c r="P9" s="30">
        <f>SUM(Monthly!AP9:AR9)</f>
        <v>5571869.1342399996</v>
      </c>
      <c r="Q9" s="30">
        <f>SUM(Monthly!AS9:AU9)</f>
        <v>10595812.606180001</v>
      </c>
      <c r="R9" s="30">
        <f>SUM(Monthly!AV9:AX9)</f>
        <v>1786303.7711699998</v>
      </c>
      <c r="S9" s="30">
        <f>SUM(Monthly!AY9:BA9)</f>
        <v>0</v>
      </c>
      <c r="T9" s="30">
        <f>SUM(Monthly!BB9:BD9)</f>
        <v>0</v>
      </c>
      <c r="U9" s="30">
        <f>SUM(Monthly!BE9:BG9)</f>
        <v>0</v>
      </c>
      <c r="V9" s="30">
        <f>SUM(Monthly!BH9:BJ9)</f>
        <v>0</v>
      </c>
      <c r="W9" s="31">
        <f>SUM(Monthly!BK9:BM9)</f>
        <v>0</v>
      </c>
      <c r="X9" s="42"/>
    </row>
    <row r="10" spans="1:61" ht="17">
      <c r="B10" s="2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28">
        <f>SUM(Monthly!AJ10:AL10)</f>
        <v>0</v>
      </c>
      <c r="O10" s="28">
        <f>SUM(Monthly!AM10:AO10)</f>
        <v>0</v>
      </c>
      <c r="P10" s="28">
        <f>SUM(Monthly!AP10:AR10)</f>
        <v>0</v>
      </c>
      <c r="Q10" s="29">
        <f>SUM(Monthly!AS10:AU10)</f>
        <v>0</v>
      </c>
      <c r="R10" s="29">
        <f>SUM(Monthly!AV10:AX10)</f>
        <v>0</v>
      </c>
      <c r="S10" s="29">
        <f>SUM(Monthly!AY10:BA10)</f>
        <v>0</v>
      </c>
      <c r="T10" s="29">
        <f>SUM(Monthly!BB10:BD10)</f>
        <v>0</v>
      </c>
      <c r="U10" s="29">
        <f>SUM(Monthly!BE10:BG10)</f>
        <v>0</v>
      </c>
      <c r="V10" s="29">
        <f>SUM(Monthly!BH10:BJ10)</f>
        <v>0</v>
      </c>
      <c r="W10" s="29">
        <f>SUM(Monthly!BK10:BM10)</f>
        <v>0</v>
      </c>
      <c r="X10" s="27"/>
    </row>
    <row r="11" spans="1:61" ht="17">
      <c r="B11" s="2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28">
        <f>SUM(Monthly!AJ11:AL11)</f>
        <v>4556318.9777199998</v>
      </c>
      <c r="O11" s="28">
        <f>SUM(Monthly!AM11:AO11)</f>
        <v>3143247.82436</v>
      </c>
      <c r="P11" s="28">
        <f>SUM(Monthly!AP11:AR11)</f>
        <v>6381182.3473899998</v>
      </c>
      <c r="Q11" s="29">
        <f>SUM(Monthly!AS11:AU11)</f>
        <v>11238460.505433999</v>
      </c>
      <c r="R11" s="29">
        <f>SUM(Monthly!AV11:AX11)</f>
        <v>3204816.0576200001</v>
      </c>
      <c r="S11" s="29">
        <f>SUM(Monthly!AY11:BA11)</f>
        <v>4269054.6548500005</v>
      </c>
      <c r="T11" s="29">
        <f>SUM(Monthly!BB11:BD11)</f>
        <v>2719951.08243</v>
      </c>
      <c r="U11" s="29">
        <f>SUM(Monthly!BE11:BG11)</f>
        <v>1899299.4659199999</v>
      </c>
      <c r="V11" s="29">
        <f>SUM(Monthly!BH11:BJ11)</f>
        <v>4073690.1465400001</v>
      </c>
      <c r="W11" s="29">
        <f>SUM(Monthly!BK11:BM11)</f>
        <v>4618862.2929400001</v>
      </c>
      <c r="X11" s="27"/>
    </row>
    <row r="12" spans="1:61" s="14" customFormat="1" ht="17">
      <c r="A12" s="11"/>
      <c r="B12" s="12" t="s">
        <v>24</v>
      </c>
      <c r="C12" s="13">
        <f>SUM(Monthly!C12:E12)</f>
        <v>2320036.9060400003</v>
      </c>
      <c r="D12" s="13">
        <f>SUM(Monthly!F12:H12)</f>
        <v>854325.61886000005</v>
      </c>
      <c r="E12" s="13">
        <f>SUM(Monthly!I12:K12)</f>
        <v>570225.01747999992</v>
      </c>
      <c r="F12" s="13">
        <f>SUM(Monthly!L12:N12)</f>
        <v>1752111.0677499999</v>
      </c>
      <c r="G12" s="13">
        <f>SUM(Monthly!O12:Q12)</f>
        <v>2036808.2372400002</v>
      </c>
      <c r="H12" s="13">
        <f>SUM(Monthly!R12:T12)</f>
        <v>942913.92136999988</v>
      </c>
      <c r="I12" s="13">
        <f>SUM(Monthly!U12:W12)</f>
        <v>649590.74393</v>
      </c>
      <c r="J12" s="13">
        <f>SUM(Monthly!X12:Z12)</f>
        <v>1589657.6984000001</v>
      </c>
      <c r="K12" s="13">
        <f>SUM(Monthly!AA12:AC12)</f>
        <v>2256541.3086900003</v>
      </c>
      <c r="L12" s="13">
        <f>SUM(Monthly!AD12:AF12)</f>
        <v>803813.38337999978</v>
      </c>
      <c r="M12" s="13">
        <f>SUM(Monthly!AG12:AI12)</f>
        <v>588875.89486999996</v>
      </c>
      <c r="N12" s="30">
        <f>SUM(Monthly!AJ12:AL12)</f>
        <v>1567172.5898699998</v>
      </c>
      <c r="O12" s="30">
        <f>SUM(Monthly!AM12:AO12)</f>
        <v>1917042.7255999998</v>
      </c>
      <c r="P12" s="30">
        <f>SUM(Monthly!AP12:AR12)</f>
        <v>802569.54330999998</v>
      </c>
      <c r="Q12" s="30">
        <f>SUM(Monthly!AS12:AU12)</f>
        <v>637894.98239400005</v>
      </c>
      <c r="R12" s="30">
        <f>SUM(Monthly!AV12:AX12)</f>
        <v>1415714.8546000002</v>
      </c>
      <c r="S12" s="30">
        <f>SUM(Monthly!AY12:BA12)</f>
        <v>1630719.9088500002</v>
      </c>
      <c r="T12" s="30">
        <f>SUM(Monthly!BB12:BD12)</f>
        <v>865880.28043000016</v>
      </c>
      <c r="U12" s="30">
        <f>SUM(Monthly!BE12:BG12)</f>
        <v>617293.85896999994</v>
      </c>
      <c r="V12" s="30">
        <f>SUM(Monthly!BH12:BJ12)</f>
        <v>1366236.80158</v>
      </c>
      <c r="W12" s="30">
        <f>SUM(Monthly!BK12:BM12)</f>
        <v>2032921.6860600002</v>
      </c>
      <c r="X12" s="42"/>
    </row>
    <row r="13" spans="1:61" ht="17">
      <c r="B13" s="2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28">
        <f>SUM(Monthly!AJ13:AL13)</f>
        <v>4717.4883599999994</v>
      </c>
      <c r="O13" s="28">
        <f>SUM(Monthly!AM13:AO13)</f>
        <v>8035.0262999999995</v>
      </c>
      <c r="P13" s="28">
        <f>SUM(Monthly!AP13:AR13)</f>
        <v>1391.62249</v>
      </c>
      <c r="Q13" s="29">
        <f>SUM(Monthly!AS13:AU13)</f>
        <v>309.83912999999995</v>
      </c>
      <c r="R13" s="29">
        <f>SUM(Monthly!AV13:AX13)</f>
        <v>2882.1975199999997</v>
      </c>
      <c r="S13" s="29">
        <f>SUM(Monthly!AY13:BA13)</f>
        <v>-982.09258</v>
      </c>
      <c r="T13" s="29">
        <f>SUM(Monthly!BB13:BD13)</f>
        <v>1960.8055200000001</v>
      </c>
      <c r="U13" s="29">
        <f>SUM(Monthly!BE13:BG13)</f>
        <v>4250.8734700000005</v>
      </c>
      <c r="V13" s="29">
        <f>SUM(Monthly!BH13:BJ13)</f>
        <v>910.88730000003795</v>
      </c>
      <c r="W13" s="29">
        <f>SUM(Monthly!BK13:BM13)</f>
        <v>3787.15398</v>
      </c>
      <c r="X13" s="27"/>
    </row>
    <row r="14" spans="1:61" ht="17">
      <c r="A14" s="20"/>
      <c r="B14" s="21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31">
        <f>SUM(Monthly!AY14:BA14)</f>
        <v>2638334.7460000003</v>
      </c>
      <c r="T14" s="31">
        <f>SUM(Monthly!BB14:BD14)</f>
        <v>1854070.8019999999</v>
      </c>
      <c r="U14" s="31">
        <f>SUM(Monthly!BE14:BG14)</f>
        <v>1281459.703</v>
      </c>
      <c r="V14" s="31">
        <f>SUM(Monthly!BH14:BJ14)</f>
        <v>2707354.5619999999</v>
      </c>
      <c r="W14" s="31">
        <f>SUM(Monthly!BK14:BM14)</f>
        <v>2585727.551</v>
      </c>
      <c r="X14" s="42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</row>
    <row r="15" spans="1:61" ht="17">
      <c r="B15" s="2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9">
        <f>SUM(Monthly!AY15:BA15)</f>
        <v>0</v>
      </c>
      <c r="T15" s="29">
        <f>SUM(Monthly!BB15:BD15)</f>
        <v>10459.388000000001</v>
      </c>
      <c r="U15" s="29">
        <f>SUM(Monthly!BE15:BG15)</f>
        <v>0</v>
      </c>
      <c r="V15" s="29">
        <f>SUM(Monthly!BH15:BJ15)</f>
        <v>0</v>
      </c>
      <c r="W15" s="29">
        <f>SUM(Monthly!BK15:BM15)</f>
        <v>3110.2919999999999</v>
      </c>
      <c r="X15" s="27"/>
    </row>
    <row r="16" spans="1:61" ht="17">
      <c r="B16" s="2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9">
        <f>SUM(Monthly!AY16:BA16)</f>
        <v>2638334.7460000003</v>
      </c>
      <c r="T16" s="29">
        <f>SUM(Monthly!BB16:BD16)</f>
        <v>1843611.4140000001</v>
      </c>
      <c r="U16" s="29">
        <f>SUM(Monthly!BE16:BG16)</f>
        <v>1281459.703</v>
      </c>
      <c r="V16" s="29">
        <f>SUM(Monthly!BH16:BJ16)</f>
        <v>2707354.5619999999</v>
      </c>
      <c r="W16" s="29">
        <f>SUM(Monthly!BK16:BM16)</f>
        <v>2582617.2590000001</v>
      </c>
      <c r="X16" s="27"/>
    </row>
    <row r="17" spans="1:26" s="14" customFormat="1" ht="17">
      <c r="A17" s="11"/>
      <c r="B17" s="12" t="s">
        <v>21</v>
      </c>
      <c r="C17" s="13">
        <f>SUM(Monthly!C17:E17)</f>
        <v>1929271.2833600002</v>
      </c>
      <c r="D17" s="13">
        <f>SUM(Monthly!F17:H17)</f>
        <v>3282089.6918400005</v>
      </c>
      <c r="E17" s="13">
        <f>SUM(Monthly!I17:K17)</f>
        <v>13089677.320219999</v>
      </c>
      <c r="F17" s="13">
        <f>SUM(Monthly!L17:N17)</f>
        <v>637842.82221999997</v>
      </c>
      <c r="G17" s="13">
        <f>SUM(Monthly!O17:Q17)</f>
        <v>9612.9415900000004</v>
      </c>
      <c r="H17" s="13">
        <f>SUM(Monthly!R17:T17)</f>
        <v>1150449.0384200001</v>
      </c>
      <c r="I17" s="13">
        <f>SUM(Monthly!U17:W17)</f>
        <v>7818541.0382400006</v>
      </c>
      <c r="J17" s="13">
        <f>SUM(Monthly!X17:Z17)</f>
        <v>4003897.8737599999</v>
      </c>
      <c r="K17" s="13">
        <f>SUM(Monthly!AA17:AC17)</f>
        <v>681115.83411000005</v>
      </c>
      <c r="L17" s="13">
        <f>SUM(Monthly!AD17:AF17)</f>
        <v>549565.62967000005</v>
      </c>
      <c r="M17" s="13">
        <f>SUM(Monthly!AG17:AI17)</f>
        <v>10934682.19686</v>
      </c>
      <c r="N17" s="30">
        <f>SUM(Monthly!AJ17:AL17)</f>
        <v>2989146.3878500001</v>
      </c>
      <c r="O17" s="30">
        <f>SUM(Monthly!AM17:AO17)</f>
        <v>1226205.09876</v>
      </c>
      <c r="P17" s="30">
        <f>SUM(Monthly!AP17:AR17)</f>
        <v>5571869.1342399996</v>
      </c>
      <c r="Q17" s="30">
        <f>SUM(Monthly!AS17:AU17)</f>
        <v>10595812.606180001</v>
      </c>
      <c r="R17" s="30">
        <f>SUM(Monthly!AV17:AX17)</f>
        <v>1786303.7711699998</v>
      </c>
      <c r="S17" s="30">
        <f>SUM(Monthly!AY17:BA17)</f>
        <v>0</v>
      </c>
      <c r="T17" s="30">
        <f>SUM(Monthly!BB17:BD17)</f>
        <v>0</v>
      </c>
      <c r="U17" s="30">
        <f>SUM(Monthly!BE17:BG17)</f>
        <v>0</v>
      </c>
      <c r="V17" s="30">
        <f>SUM(Monthly!BH17:BJ17)</f>
        <v>0</v>
      </c>
      <c r="W17" s="30">
        <f>SUM(Monthly!BK17:BM17)</f>
        <v>0</v>
      </c>
      <c r="X17" s="42"/>
    </row>
    <row r="18" spans="1:26" ht="17">
      <c r="B18" s="2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28">
        <f>SUM(Monthly!AJ18:AL18)</f>
        <v>0</v>
      </c>
      <c r="O18" s="28">
        <f>SUM(Monthly!AM18:AO18)</f>
        <v>0</v>
      </c>
      <c r="P18" s="28">
        <f>SUM(Monthly!AP18:AR18)</f>
        <v>6743.6698399999996</v>
      </c>
      <c r="Q18" s="29">
        <f>SUM(Monthly!AS18:AU18)</f>
        <v>4752.9168599999994</v>
      </c>
      <c r="R18" s="29">
        <f>SUM(Monthly!AV18:AX18)</f>
        <v>2797.4318499999999</v>
      </c>
      <c r="S18" s="29">
        <f>SUM(Monthly!AY18:BA18)</f>
        <v>0</v>
      </c>
      <c r="T18" s="29">
        <f>SUM(Monthly!BB18:BD18)</f>
        <v>0</v>
      </c>
      <c r="U18" s="29">
        <f>SUM(Monthly!BE18:BG18)</f>
        <v>545.90395000000001</v>
      </c>
      <c r="V18" s="29">
        <f>SUM(Monthly!BH18:BJ18)</f>
        <v>98.782960000000003</v>
      </c>
      <c r="W18" s="29">
        <f>SUM(Monthly!BK18:BM18)</f>
        <v>213.05588</v>
      </c>
    </row>
    <row r="19" spans="1:26" s="15" customFormat="1" ht="17">
      <c r="A19" s="4"/>
      <c r="B19" s="2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2"/>
      <c r="O19" s="32"/>
      <c r="P19" s="32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5" customFormat="1">
      <c r="A20" s="4"/>
      <c r="B20" s="2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5" customFormat="1">
      <c r="A21" s="4"/>
      <c r="B21" s="2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5" customFormat="1">
      <c r="A22" s="4"/>
      <c r="B22" s="2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6">
      <c r="B24" s="2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W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7.7167607459224907E-2</v>
      </c>
    </row>
    <row r="25" spans="1:26">
      <c r="B25" s="2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W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</row>
    <row r="26" spans="1:26">
      <c r="B26" s="2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26">
      <c r="G27" s="1"/>
      <c r="H27" s="1"/>
      <c r="I27" s="1"/>
      <c r="J27" s="1"/>
      <c r="K27" s="1"/>
      <c r="L27" s="1"/>
      <c r="M27" s="1"/>
      <c r="N27" s="1"/>
    </row>
  </sheetData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Z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5"/>
  <sheetViews>
    <sheetView topLeftCell="B10" zoomScale="130" zoomScaleNormal="130" workbookViewId="0">
      <selection activeCell="I15" sqref="I15"/>
    </sheetView>
  </sheetViews>
  <sheetFormatPr defaultRowHeight="15.5"/>
  <cols>
    <col min="1" max="1" width="19.08984375" style="4" bestFit="1" customWidth="1"/>
    <col min="2" max="2" width="37.453125" style="2" bestFit="1" customWidth="1"/>
    <col min="3" max="3" width="12.54296875" style="5" customWidth="1"/>
    <col min="4" max="5" width="12.81640625" style="5" customWidth="1"/>
    <col min="6" max="6" width="12.1796875" style="33" customWidth="1"/>
    <col min="7" max="7" width="11.81640625" style="41" customWidth="1"/>
    <col min="9" max="9" width="14.90625" customWidth="1"/>
  </cols>
  <sheetData>
    <row r="1" spans="1:185" ht="16" thickBot="1">
      <c r="A1" s="6"/>
      <c r="B1" s="6" t="s">
        <v>28</v>
      </c>
      <c r="C1" s="8" t="s">
        <v>0</v>
      </c>
      <c r="D1" s="8" t="s">
        <v>1</v>
      </c>
      <c r="E1" s="8" t="s">
        <v>2</v>
      </c>
      <c r="F1" s="8" t="s">
        <v>44</v>
      </c>
      <c r="G1" s="8" t="s">
        <v>46</v>
      </c>
    </row>
    <row r="2" spans="1:185" ht="17.5" thickTop="1">
      <c r="B2" s="2" t="s">
        <v>15</v>
      </c>
      <c r="C2" s="28">
        <f>SUM(Monthly!C2:N2)</f>
        <v>24468390.284730002</v>
      </c>
      <c r="D2" s="28">
        <f>SUM(Monthly!O2:Z2)</f>
        <v>18216310.154369999</v>
      </c>
      <c r="E2" s="28">
        <f>SUM(Monthly!AA2:AL2)</f>
        <v>20395546.713203002</v>
      </c>
      <c r="F2" s="29">
        <f>SUM(Monthly!AM2:AX2)</f>
        <v>23988531.485350002</v>
      </c>
      <c r="G2" s="29">
        <f>SUM(Monthly!AY2:BJ2)</f>
        <v>12977921.699999999</v>
      </c>
    </row>
    <row r="3" spans="1:185" s="14" customFormat="1" ht="17">
      <c r="A3" s="11"/>
      <c r="B3" s="12" t="s">
        <v>16</v>
      </c>
      <c r="C3" s="30">
        <f>SUM(Monthly!C3:N3)</f>
        <v>5529509.1670900006</v>
      </c>
      <c r="D3" s="30">
        <f>SUM(Monthly!O3:Z3)</f>
        <v>5233809.2623600001</v>
      </c>
      <c r="E3" s="30">
        <f>SUM(Monthly!AA3:AL3)</f>
        <v>5241036.6647129999</v>
      </c>
      <c r="F3" s="30">
        <f>SUM(Monthly!AM3:AX3)</f>
        <v>4808340.875</v>
      </c>
      <c r="G3" s="30">
        <f>SUM(Monthly!AY3:BJ3)</f>
        <v>12977921.699999999</v>
      </c>
    </row>
    <row r="4" spans="1:185" ht="17">
      <c r="B4" s="2" t="s">
        <v>17</v>
      </c>
      <c r="C4" s="28">
        <f>SUM(Monthly!C4:N4)</f>
        <v>3483179.9052199996</v>
      </c>
      <c r="D4" s="28">
        <f>SUM(Monthly!O4:Z4)</f>
        <v>1566334.0920299999</v>
      </c>
      <c r="E4" s="28">
        <f>SUM(Monthly!AA4:AL4)</f>
        <v>1123659.9906669999</v>
      </c>
      <c r="F4" s="29">
        <f>SUM(Monthly!AM4:AX4)</f>
        <v>2449882.4020000002</v>
      </c>
      <c r="G4" s="29">
        <f>SUM(Monthly!AY4:BJ4)</f>
        <v>10100656.074000001</v>
      </c>
    </row>
    <row r="5" spans="1:185" ht="17">
      <c r="B5" s="2" t="s">
        <v>18</v>
      </c>
      <c r="C5" s="28">
        <f>SUM(Monthly!C5:N5)</f>
        <v>2045186.5223099999</v>
      </c>
      <c r="D5" s="28">
        <f>SUM(Monthly!O5:Z5)</f>
        <v>3666356.67502</v>
      </c>
      <c r="E5" s="28">
        <f>SUM(Monthly!AA5:AL5)</f>
        <v>3713893.5529999994</v>
      </c>
      <c r="F5" s="29">
        <f>SUM(Monthly!AM5:AX5)</f>
        <v>2357397.298</v>
      </c>
      <c r="G5" s="29">
        <f>SUM(Monthly!AY5:BJ5)</f>
        <v>2876218.6960000005</v>
      </c>
    </row>
    <row r="6" spans="1:185" ht="17">
      <c r="B6" s="2" t="s">
        <v>19</v>
      </c>
      <c r="C6" s="28">
        <f>SUM(Monthly!C6:N6)</f>
        <v>0</v>
      </c>
      <c r="D6" s="28">
        <f>SUM(Monthly!O6:Z6)</f>
        <v>0</v>
      </c>
      <c r="E6" s="28">
        <f>SUM(Monthly!AA6:AL6)</f>
        <v>402396.26108600001</v>
      </c>
      <c r="F6" s="29">
        <f>SUM(Monthly!AM6:AX6)</f>
        <v>0</v>
      </c>
      <c r="G6" s="29">
        <f>SUM(Monthly!AY6:BJ6)</f>
        <v>0</v>
      </c>
    </row>
    <row r="7" spans="1:185" ht="17">
      <c r="B7" s="2" t="s">
        <v>20</v>
      </c>
      <c r="C7" s="28">
        <f>SUM(Monthly!C7:N7)</f>
        <v>1142.73956</v>
      </c>
      <c r="D7" s="28">
        <f>SUM(Monthly!O7:Z7)</f>
        <v>1118.49531</v>
      </c>
      <c r="E7" s="28">
        <f>SUM(Monthly!AA7:AL7)</f>
        <v>1086.8599599999998</v>
      </c>
      <c r="F7" s="29">
        <f>SUM(Monthly!AM7:AX7)</f>
        <v>1061.175</v>
      </c>
      <c r="G7" s="29">
        <f>SUM(Monthly!AY7:BJ7)</f>
        <v>1046.93</v>
      </c>
    </row>
    <row r="8" spans="1:185" s="14" customFormat="1" ht="17">
      <c r="A8" s="11"/>
      <c r="B8" s="12" t="s">
        <v>21</v>
      </c>
      <c r="C8" s="30">
        <f>SUM(Monthly!C9:N9)</f>
        <v>18938881.11764</v>
      </c>
      <c r="D8" s="30">
        <f>SUM(Monthly!O9:Z9)</f>
        <v>12982500.89201</v>
      </c>
      <c r="E8" s="30">
        <f>SUM(Monthly!AA9:AL9)</f>
        <v>15154510.048490001</v>
      </c>
      <c r="F8" s="30">
        <f>SUM(Monthly!AM9:AX9)</f>
        <v>19180190.610349998</v>
      </c>
      <c r="G8" s="30">
        <f>SUM(Monthly!AY9:BJ9)</f>
        <v>0</v>
      </c>
    </row>
    <row r="9" spans="1:185" ht="17">
      <c r="B9" s="2" t="s">
        <v>22</v>
      </c>
      <c r="C9" s="28">
        <f>SUM(Monthly!C10:N10)</f>
        <v>0</v>
      </c>
      <c r="D9" s="28">
        <f>SUM(Monthly!O10:Z10)</f>
        <v>0</v>
      </c>
      <c r="E9" s="28">
        <f>SUM(Monthly!AA10:AL10)</f>
        <v>0</v>
      </c>
      <c r="F9" s="29">
        <f>SUM(Monthly!AM10:AX10)</f>
        <v>0</v>
      </c>
      <c r="G9" s="29">
        <f>SUM(Monthly!AY10:BJ10)</f>
        <v>0</v>
      </c>
    </row>
    <row r="10" spans="1:185" ht="17">
      <c r="B10" s="2" t="s">
        <v>23</v>
      </c>
      <c r="C10" s="28">
        <f>SUM(Monthly!C11:N11)</f>
        <v>24437559.019129999</v>
      </c>
      <c r="D10" s="28">
        <f>SUM(Monthly!O11:Z11)</f>
        <v>18204135.525480002</v>
      </c>
      <c r="E10" s="28">
        <f>SUM(Monthly!AA11:AL11)</f>
        <v>20379756.70214</v>
      </c>
      <c r="F10" s="29">
        <f>SUM(Monthly!AM11:AX11)</f>
        <v>23967706.734804001</v>
      </c>
      <c r="G10" s="29">
        <f>SUM(Monthly!AY11:BJ11)</f>
        <v>12961995.349740002</v>
      </c>
    </row>
    <row r="11" spans="1:185" s="14" customFormat="1" ht="17">
      <c r="A11" s="11"/>
      <c r="B11" s="12" t="s">
        <v>24</v>
      </c>
      <c r="C11" s="30">
        <f>SUM(Monthly!C12:N12)</f>
        <v>5496698.6101299999</v>
      </c>
      <c r="D11" s="30">
        <f>SUM(Monthly!O12:Z12)</f>
        <v>5218970.6009400003</v>
      </c>
      <c r="E11" s="30">
        <f>SUM(Monthly!AA12:AL12)</f>
        <v>5216403.1768100001</v>
      </c>
      <c r="F11" s="30">
        <f>SUM(Monthly!AM12:AX12)</f>
        <v>4773222.1059039999</v>
      </c>
      <c r="G11" s="30">
        <f>SUM(Monthly!AY12:BJ12)</f>
        <v>4480130.8498300007</v>
      </c>
    </row>
    <row r="12" spans="1:185" ht="17">
      <c r="B12" s="2" t="s">
        <v>25</v>
      </c>
      <c r="C12" s="28">
        <f>SUM(Monthly!C13:N13)</f>
        <v>14884.472550000002</v>
      </c>
      <c r="D12" s="28">
        <f>SUM(Monthly!O13:Z13)</f>
        <v>15837.94101</v>
      </c>
      <c r="E12" s="28">
        <f>SUM(Monthly!AA13:AL13)</f>
        <v>12381.21392</v>
      </c>
      <c r="F12" s="29">
        <f>SUM(Monthly!AM13:AX13)</f>
        <v>12618.685439999999</v>
      </c>
      <c r="G12" s="29">
        <f>SUM(Monthly!AY13:BJ13)</f>
        <v>6140.4737100000384</v>
      </c>
    </row>
    <row r="13" spans="1:185" ht="17">
      <c r="A13" s="20"/>
      <c r="B13" s="21" t="s">
        <v>36</v>
      </c>
      <c r="C13" s="10"/>
      <c r="D13" s="10"/>
      <c r="E13" s="10"/>
      <c r="F13" s="10"/>
      <c r="G13" s="30">
        <f>SUM(Monthly!AY14:BJ14)</f>
        <v>8481219.8129999992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</row>
    <row r="14" spans="1:185" ht="17">
      <c r="B14" s="2" t="s">
        <v>17</v>
      </c>
      <c r="C14" s="10"/>
      <c r="D14" s="10"/>
      <c r="E14" s="10"/>
      <c r="F14" s="10"/>
      <c r="G14" s="29">
        <f>SUM(Monthly!AY15:BJ15)</f>
        <v>10459.388000000001</v>
      </c>
    </row>
    <row r="15" spans="1:185" ht="17">
      <c r="B15" s="2" t="s">
        <v>37</v>
      </c>
      <c r="C15" s="10"/>
      <c r="D15" s="10"/>
      <c r="E15" s="10"/>
      <c r="F15" s="10"/>
      <c r="G15" s="29">
        <f>SUM(Monthly!AY16:BJ16)</f>
        <v>8470760.4249999989</v>
      </c>
    </row>
    <row r="16" spans="1:185" s="14" customFormat="1" ht="17">
      <c r="A16" s="11"/>
      <c r="B16" s="12" t="s">
        <v>21</v>
      </c>
      <c r="C16" s="10"/>
      <c r="D16" s="10"/>
      <c r="E16" s="10"/>
      <c r="F16" s="10"/>
      <c r="G16" s="30">
        <f>SUM(Monthly!AY17:BJ17)</f>
        <v>0</v>
      </c>
    </row>
    <row r="17" spans="2:7" ht="17">
      <c r="B17" s="2" t="s">
        <v>26</v>
      </c>
      <c r="C17" s="28">
        <f>SUM(Monthly!C18:N18)</f>
        <v>1979.2913600000002</v>
      </c>
      <c r="D17" s="28">
        <f>SUM(Monthly!O18:Z18)</f>
        <v>2664.0325300000004</v>
      </c>
      <c r="E17" s="28">
        <f>SUM(Monthly!AA18:AL18)</f>
        <v>8843.4768399999994</v>
      </c>
      <c r="F17" s="29">
        <f>SUM(Monthly!AM18:AX18)</f>
        <v>14294.018550000001</v>
      </c>
      <c r="G17" s="29">
        <f>SUM(Monthly!AY18:BJ18)</f>
        <v>644.68691000000001</v>
      </c>
    </row>
    <row r="18" spans="2:7">
      <c r="B18" s="2" t="s">
        <v>29</v>
      </c>
      <c r="C18" s="10"/>
      <c r="D18" s="10"/>
      <c r="E18" s="10"/>
      <c r="F18" s="10"/>
      <c r="G18" s="10"/>
    </row>
    <row r="19" spans="2:7">
      <c r="B19" s="2" t="s">
        <v>27</v>
      </c>
      <c r="C19" s="10"/>
      <c r="D19" s="10"/>
      <c r="E19" s="10"/>
      <c r="F19" s="10"/>
      <c r="G19" s="10"/>
    </row>
    <row r="20" spans="2:7">
      <c r="B20" s="2" t="s">
        <v>32</v>
      </c>
      <c r="C20" s="10"/>
      <c r="D20" s="10"/>
      <c r="E20" s="10"/>
      <c r="F20" s="10"/>
      <c r="G20" s="10"/>
    </row>
    <row r="21" spans="2:7">
      <c r="B21" s="2" t="s">
        <v>33</v>
      </c>
      <c r="C21" s="10"/>
      <c r="D21" s="10"/>
      <c r="E21" s="10"/>
      <c r="F21" s="10"/>
      <c r="G21" s="10"/>
    </row>
    <row r="22" spans="2:7">
      <c r="C22" s="1"/>
      <c r="D22" s="1"/>
      <c r="E22" s="1"/>
      <c r="F22" s="34"/>
    </row>
    <row r="23" spans="2:7">
      <c r="B23" s="2" t="s">
        <v>30</v>
      </c>
      <c r="C23" s="10"/>
      <c r="D23" s="1">
        <f>D3/C3-1</f>
        <v>-5.3476700335342353E-2</v>
      </c>
      <c r="E23" s="1">
        <f>E3/D3-1</f>
        <v>1.3809067145371667E-3</v>
      </c>
      <c r="F23" s="1">
        <f>F3/E3-1</f>
        <v>-8.2559199142083206E-2</v>
      </c>
      <c r="G23" s="1">
        <f>G3/F3-1</f>
        <v>1.6990436072192989</v>
      </c>
    </row>
    <row r="24" spans="2:7">
      <c r="B24" s="2" t="s">
        <v>31</v>
      </c>
      <c r="C24" s="10"/>
      <c r="D24" s="1">
        <f>D11/C11-1</f>
        <v>-5.0526330237238737E-2</v>
      </c>
      <c r="E24" s="1">
        <f>E11/D11-1</f>
        <v>-4.9194071519342852E-4</v>
      </c>
      <c r="F24" s="1">
        <f>F11/E11-1</f>
        <v>-8.4959129094200891E-2</v>
      </c>
      <c r="G24" s="1">
        <f>G11/F11-1</f>
        <v>-6.1403230264829856E-2</v>
      </c>
    </row>
    <row r="25" spans="2:7">
      <c r="B25" s="2" t="s">
        <v>21</v>
      </c>
      <c r="C25" s="10"/>
      <c r="D25" s="1">
        <f>D8/C8-1</f>
        <v>-0.31450539177217418</v>
      </c>
      <c r="E25" s="1">
        <f>E8/D8-1</f>
        <v>0.16730283129167756</v>
      </c>
      <c r="F25" s="1">
        <f>F8/E8-1</f>
        <v>0.26564240935398087</v>
      </c>
      <c r="G25" s="1">
        <f>G8/F8-1</f>
        <v>-1</v>
      </c>
    </row>
  </sheetData>
  <conditionalFormatting sqref="C22:F22 D23:G25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3:C25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8:E21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8:F21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3:E16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3:F16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8:G21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E17 C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2021-04-13T06:43:56Z</dcterms:modified>
</cp:coreProperties>
</file>